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C:\MyStuff\Crop Budgets-Irrigated\2023\final\"/>
    </mc:Choice>
  </mc:AlternateContent>
  <xr:revisionPtr revIDLastSave="0" documentId="13_ncr:1_{E9EF5FCB-1F5B-4E87-956E-E059915759D2}" xr6:coauthVersionLast="36" xr6:coauthVersionMax="36" xr10:uidLastSave="{00000000-0000-0000-0000-000000000000}"/>
  <bookViews>
    <workbookView xWindow="0" yWindow="0" windowWidth="28800" windowHeight="14025" xr2:uid="{00000000-000D-0000-FFFF-FFFF00000000}"/>
  </bookViews>
  <sheets>
    <sheet name="Introduction" sheetId="4" r:id="rId1"/>
    <sheet name="Central Budget" sheetId="6" r:id="rId2"/>
    <sheet name="Irrigation Investment" sheetId="8" r:id="rId3"/>
  </sheets>
  <definedNames>
    <definedName name="_xlnm.Print_Area" localSheetId="2">'Irrigation Investment'!$A$1:$I$53</definedName>
  </definedNames>
  <calcPr calcId="191029"/>
</workbook>
</file>

<file path=xl/calcChain.xml><?xml version="1.0" encoding="utf-8"?>
<calcChain xmlns="http://schemas.openxmlformats.org/spreadsheetml/2006/main">
  <c r="AD33" i="6" l="1"/>
  <c r="Z33" i="6"/>
  <c r="V33" i="6"/>
  <c r="R33" i="6"/>
  <c r="N33" i="6"/>
  <c r="J33" i="6"/>
  <c r="F33" i="6"/>
  <c r="AD23" i="6" l="1"/>
  <c r="Z23" i="6"/>
  <c r="V23" i="6"/>
  <c r="R23" i="6"/>
  <c r="N23" i="6"/>
  <c r="J23" i="6"/>
  <c r="F23" i="6"/>
  <c r="B23" i="6"/>
  <c r="C13" i="8" l="1"/>
  <c r="E21" i="8" s="1"/>
  <c r="I21" i="8" s="1"/>
  <c r="G34" i="8"/>
  <c r="G33" i="8"/>
  <c r="G32" i="8"/>
  <c r="I20" i="8"/>
  <c r="E20" i="8"/>
  <c r="D35" i="6"/>
  <c r="D43" i="6" s="1"/>
  <c r="H35" i="6"/>
  <c r="H43" i="6" s="1"/>
  <c r="L35" i="6"/>
  <c r="L43" i="6" s="1"/>
  <c r="P35" i="6"/>
  <c r="P43" i="6" s="1"/>
  <c r="T35" i="6"/>
  <c r="T43" i="6" s="1"/>
  <c r="X35" i="6"/>
  <c r="X43" i="6" s="1"/>
  <c r="AB35" i="6"/>
  <c r="AB43" i="6" s="1"/>
  <c r="AF35" i="6"/>
  <c r="AF43" i="6" s="1"/>
  <c r="D25" i="6"/>
  <c r="D37" i="6" s="1"/>
  <c r="D44" i="6" s="1"/>
  <c r="H25" i="6"/>
  <c r="L25" i="6"/>
  <c r="L37" i="6" s="1"/>
  <c r="L44" i="6" s="1"/>
  <c r="P25" i="6"/>
  <c r="P37" i="6" s="1"/>
  <c r="P44" i="6" s="1"/>
  <c r="T25" i="6"/>
  <c r="T37" i="6" s="1"/>
  <c r="T44" i="6" s="1"/>
  <c r="X25" i="6"/>
  <c r="AB25" i="6"/>
  <c r="AB37" i="6" s="1"/>
  <c r="AB44" i="6" s="1"/>
  <c r="AF25" i="6"/>
  <c r="AF37" i="6" s="1"/>
  <c r="AF44" i="6" s="1"/>
  <c r="D8" i="6"/>
  <c r="F8" i="6"/>
  <c r="H8" i="6"/>
  <c r="J8" i="6"/>
  <c r="L8" i="6"/>
  <c r="N8" i="6"/>
  <c r="P8" i="6"/>
  <c r="R8" i="6"/>
  <c r="T8" i="6"/>
  <c r="V8" i="6"/>
  <c r="X8" i="6"/>
  <c r="Z8" i="6"/>
  <c r="AB8" i="6"/>
  <c r="AD8" i="6"/>
  <c r="AF8" i="6"/>
  <c r="B8" i="6"/>
  <c r="AB39" i="6" l="1"/>
  <c r="L39" i="6"/>
  <c r="AF39" i="6"/>
  <c r="P39" i="6"/>
  <c r="X37" i="6"/>
  <c r="X44" i="6" s="1"/>
  <c r="AF42" i="6"/>
  <c r="P42" i="6"/>
  <c r="H37" i="6"/>
  <c r="H44" i="6" s="1"/>
  <c r="T42" i="6"/>
  <c r="D42" i="6"/>
  <c r="T39" i="6"/>
  <c r="AB42" i="6"/>
  <c r="L42" i="6"/>
  <c r="D39" i="6"/>
  <c r="X42" i="6"/>
  <c r="H42" i="6"/>
  <c r="G38" i="8"/>
  <c r="H38" i="8" s="1"/>
  <c r="I38" i="8" s="1"/>
  <c r="B19" i="6" s="1"/>
  <c r="F19" i="6" s="1"/>
  <c r="C38" i="8"/>
  <c r="D38" i="8" s="1"/>
  <c r="E38" i="8" s="1"/>
  <c r="J19" i="6" s="1"/>
  <c r="H34" i="8"/>
  <c r="I34" i="8" s="1"/>
  <c r="D34" i="8"/>
  <c r="E34" i="8" s="1"/>
  <c r="H33" i="8"/>
  <c r="I33" i="8" s="1"/>
  <c r="D33" i="8"/>
  <c r="E33" i="8" s="1"/>
  <c r="H32" i="8"/>
  <c r="I32" i="8" s="1"/>
  <c r="D32" i="8"/>
  <c r="E32" i="8" s="1"/>
  <c r="C8" i="8"/>
  <c r="H5" i="8" s="1"/>
  <c r="X39" i="6" l="1"/>
  <c r="E36" i="8"/>
  <c r="J20" i="6" s="1"/>
  <c r="J25" i="6" s="1"/>
  <c r="V19" i="6"/>
  <c r="R19" i="6"/>
  <c r="AD19" i="6"/>
  <c r="N19" i="6"/>
  <c r="Z19" i="6"/>
  <c r="H6" i="8"/>
  <c r="I25" i="8" s="1"/>
  <c r="H39" i="6"/>
  <c r="I36" i="8"/>
  <c r="I27" i="8"/>
  <c r="E27" i="8"/>
  <c r="B31" i="6" s="1"/>
  <c r="V31" i="6" l="1"/>
  <c r="F31" i="6"/>
  <c r="R31" i="6"/>
  <c r="AD31" i="6"/>
  <c r="N31" i="6"/>
  <c r="Z31" i="6"/>
  <c r="J31" i="6"/>
  <c r="E40" i="8"/>
  <c r="I40" i="8"/>
  <c r="B20" i="6"/>
  <c r="R20" i="6"/>
  <c r="R25" i="6" s="1"/>
  <c r="R42" i="6" s="1"/>
  <c r="AD20" i="6"/>
  <c r="AD25" i="6" s="1"/>
  <c r="N20" i="6"/>
  <c r="N25" i="6" s="1"/>
  <c r="Z20" i="6"/>
  <c r="Z25" i="6" s="1"/>
  <c r="V20" i="6"/>
  <c r="V25" i="6" s="1"/>
  <c r="J42" i="6"/>
  <c r="E25" i="8"/>
  <c r="B32" i="6" s="1"/>
  <c r="I29" i="8"/>
  <c r="E29" i="8"/>
  <c r="B25" i="6" l="1"/>
  <c r="B42" i="6" s="1"/>
  <c r="F20" i="6"/>
  <c r="F25" i="6" s="1"/>
  <c r="F42" i="6" s="1"/>
  <c r="R35" i="6"/>
  <c r="R43" i="6" s="1"/>
  <c r="B35" i="6"/>
  <c r="B43" i="6" s="1"/>
  <c r="Z32" i="6"/>
  <c r="J32" i="6"/>
  <c r="J35" i="6" s="1"/>
  <c r="V32" i="6"/>
  <c r="V35" i="6" s="1"/>
  <c r="F32" i="6"/>
  <c r="F35" i="6" s="1"/>
  <c r="R32" i="6"/>
  <c r="AD32" i="6"/>
  <c r="AD35" i="6" s="1"/>
  <c r="N32" i="6"/>
  <c r="N35" i="6" s="1"/>
  <c r="Z35" i="6"/>
  <c r="Z43" i="6" s="1"/>
  <c r="N42" i="6"/>
  <c r="AD42" i="6"/>
  <c r="V42" i="6"/>
  <c r="Z42" i="6"/>
  <c r="Z37" i="6" l="1"/>
  <c r="Z44" i="6" s="1"/>
  <c r="V43" i="6"/>
  <c r="V37" i="6"/>
  <c r="V39" i="6" s="1"/>
  <c r="B37" i="6"/>
  <c r="B39" i="6" s="1"/>
  <c r="AD43" i="6"/>
  <c r="AD37" i="6"/>
  <c r="AD44" i="6" s="1"/>
  <c r="J43" i="6"/>
  <c r="J37" i="6"/>
  <c r="F43" i="6"/>
  <c r="F37" i="6"/>
  <c r="N43" i="6"/>
  <c r="N37" i="6"/>
  <c r="R37" i="6"/>
  <c r="R44" i="6" s="1"/>
  <c r="Z39" i="6" l="1"/>
  <c r="AD39" i="6"/>
  <c r="V44" i="6"/>
  <c r="B44" i="6"/>
  <c r="R39" i="6"/>
  <c r="N39" i="6"/>
  <c r="N44" i="6"/>
  <c r="J39" i="6"/>
  <c r="J44" i="6"/>
  <c r="F44" i="6"/>
  <c r="F39" i="6"/>
</calcChain>
</file>

<file path=xl/sharedStrings.xml><?xml version="1.0" encoding="utf-8"?>
<sst xmlns="http://schemas.openxmlformats.org/spreadsheetml/2006/main" count="158" uniqueCount="116">
  <si>
    <t>ALFALFA</t>
  </si>
  <si>
    <t>ALFALFA SEEDING</t>
  </si>
  <si>
    <t>CORN GRAIN</t>
  </si>
  <si>
    <t>CORN SILAGE</t>
  </si>
  <si>
    <t>DRYBEANS</t>
  </si>
  <si>
    <t>MALTING BARLEY</t>
  </si>
  <si>
    <t>SOYBEANS</t>
  </si>
  <si>
    <t>SPRING WHEAT</t>
  </si>
  <si>
    <t>Tons</t>
  </si>
  <si>
    <t>Your</t>
  </si>
  <si>
    <t>Bushels</t>
  </si>
  <si>
    <t>Pounds</t>
  </si>
  <si>
    <t>Per Acre</t>
  </si>
  <si>
    <t>Figures</t>
  </si>
  <si>
    <t>Market Yield</t>
  </si>
  <si>
    <t>Market Price</t>
  </si>
  <si>
    <t>MARKET INCOME</t>
  </si>
  <si>
    <t>DIRECT COSTS</t>
  </si>
  <si>
    <t xml:space="preserve">  -Seed</t>
  </si>
  <si>
    <t xml:space="preserve">  -Herbicides</t>
  </si>
  <si>
    <t xml:space="preserve">  -Fungicides</t>
  </si>
  <si>
    <t xml:space="preserve">  -Insecticides</t>
  </si>
  <si>
    <t xml:space="preserve">  -Fertilizer</t>
  </si>
  <si>
    <t xml:space="preserve">  -Crop Insurance</t>
  </si>
  <si>
    <t xml:space="preserve">  -Fuel &amp; Lubrication</t>
  </si>
  <si>
    <t xml:space="preserve">  -Repairs</t>
  </si>
  <si>
    <t xml:space="preserve">  -Irrigation Power</t>
  </si>
  <si>
    <t xml:space="preserve">  -Irrigation Repairs</t>
  </si>
  <si>
    <t xml:space="preserve">  -Drying</t>
  </si>
  <si>
    <t xml:space="preserve">  -Miscellaneous</t>
  </si>
  <si>
    <t xml:space="preserve">  -Operating Interest</t>
  </si>
  <si>
    <t>SUM OF LISTED DIRECT COSTS</t>
  </si>
  <si>
    <t>INDIRECT (FIXED) COSTS</t>
  </si>
  <si>
    <t xml:space="preserve">  -Misc. Overhead</t>
  </si>
  <si>
    <t xml:space="preserve">  -Machinery Depreciation</t>
  </si>
  <si>
    <t xml:space="preserve">  -Machinery Overhead</t>
  </si>
  <si>
    <t xml:space="preserve">  -Irrigation Depreciation</t>
  </si>
  <si>
    <t xml:space="preserve">  -Irrigation Investment</t>
  </si>
  <si>
    <t xml:space="preserve">  -Land Charge</t>
  </si>
  <si>
    <t>SUM OF LISTED INDIRECT COSTS</t>
  </si>
  <si>
    <t>SUM OF ALL LISTED COSTS</t>
  </si>
  <si>
    <t>RETURN TO LABOR &amp; MANAGEMENT</t>
  </si>
  <si>
    <t>LISTED COSTS PER BUDGET UNIT:</t>
  </si>
  <si>
    <t xml:space="preserve">  -Direct Costs</t>
  </si>
  <si>
    <t xml:space="preserve">  -Indirect Costs</t>
  </si>
  <si>
    <t xml:space="preserve">  -Total Costs</t>
  </si>
  <si>
    <t>Input Prices Used</t>
  </si>
  <si>
    <t>Seed</t>
  </si>
  <si>
    <t>Alfalfa</t>
  </si>
  <si>
    <t>Barley</t>
  </si>
  <si>
    <t>Corn grain</t>
  </si>
  <si>
    <t>Corn silage</t>
  </si>
  <si>
    <t>Dry beans</t>
  </si>
  <si>
    <t>Soybeans RR</t>
  </si>
  <si>
    <t>Spring wheat</t>
  </si>
  <si>
    <t>Fertilizer</t>
  </si>
  <si>
    <t>Nitrogen</t>
  </si>
  <si>
    <t>Phosphorous</t>
  </si>
  <si>
    <t>Potassium</t>
  </si>
  <si>
    <t>Fuel</t>
  </si>
  <si>
    <t>Diesel</t>
  </si>
  <si>
    <t>Gasoline</t>
  </si>
  <si>
    <t>Center Pivot</t>
  </si>
  <si>
    <t>Well</t>
  </si>
  <si>
    <t>Pump, motor and electrical</t>
  </si>
  <si>
    <t>Pipe</t>
  </si>
  <si>
    <t>Total Investment</t>
  </si>
  <si>
    <t>Pivot Acres</t>
  </si>
  <si>
    <t>Inches pumped</t>
  </si>
  <si>
    <t>Operating Hours</t>
  </si>
  <si>
    <t>kwh/hr</t>
  </si>
  <si>
    <t>$/kwh</t>
  </si>
  <si>
    <t>per acre</t>
  </si>
  <si>
    <t>Depreciation cost per acre</t>
  </si>
  <si>
    <t>Repairs per hour of operation</t>
  </si>
  <si>
    <t>per hour</t>
  </si>
  <si>
    <t>total</t>
  </si>
  <si>
    <t>Electricity @</t>
  </si>
  <si>
    <t>Central North Dakota</t>
  </si>
  <si>
    <t>Salvage Value</t>
  </si>
  <si>
    <t>Average years of life</t>
  </si>
  <si>
    <t>Total Depreciation</t>
  </si>
  <si>
    <t>These investment figures do not include the cost of getting electrical power to the site.</t>
  </si>
  <si>
    <t>Drybeans, corn &amp; small grain</t>
  </si>
  <si>
    <t>Average annual interest cost</t>
  </si>
  <si>
    <t>per acre @ 4.0%</t>
  </si>
  <si>
    <t>Total ownership costs</t>
  </si>
  <si>
    <t>Power Unit @</t>
  </si>
  <si>
    <t>Delivery system @</t>
  </si>
  <si>
    <t>Oil/elec motor @</t>
  </si>
  <si>
    <t>Total repairs</t>
  </si>
  <si>
    <t>Total operating costs/acre</t>
  </si>
  <si>
    <t xml:space="preserve">Irrigation Costs By Amount of Water Pumped </t>
  </si>
  <si>
    <t>Average annual investment</t>
  </si>
  <si>
    <t>Irrigation Investment Assumptions (New Installation)</t>
  </si>
  <si>
    <t>Pumping flow rate assumed to be</t>
  </si>
  <si>
    <t>gpm</t>
  </si>
  <si>
    <t>feet</t>
  </si>
  <si>
    <t>psi</t>
  </si>
  <si>
    <t>Pumping water level</t>
  </si>
  <si>
    <t>Total Head</t>
  </si>
  <si>
    <t>Friction Loss in pipe, elbows, etc.</t>
  </si>
  <si>
    <t>Pressure at Pump</t>
  </si>
  <si>
    <t>$0.75/pound</t>
  </si>
  <si>
    <t>$0.34/1,000 seeds</t>
  </si>
  <si>
    <t>$0.65/pound</t>
  </si>
  <si>
    <t>$5.00/pound</t>
  </si>
  <si>
    <t>$2.70/1,000 seeds</t>
  </si>
  <si>
    <t>$15.50/bushel</t>
  </si>
  <si>
    <t>$2.96/1,000 seeds</t>
  </si>
  <si>
    <t>$16.00/bu</t>
  </si>
  <si>
    <t>$0.71/pound</t>
  </si>
  <si>
    <t>$0.61/pound</t>
  </si>
  <si>
    <t>$3.90/gallon</t>
  </si>
  <si>
    <t>$3.45/gallon</t>
  </si>
  <si>
    <t xml:space="preserve">    North Dakota State University, Fargo, 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</si>
</sst>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8" formatCode="&quot;$&quot;#,##0.00_);[Red]\(&quot;$&quot;#,##0.00\)"/>
    <numFmt numFmtId="44" formatCode="_(&quot;$&quot;* #,##0.00_);_(&quot;$&quot;* \(#,##0.00\);_(&quot;$&quot;* &quot;-&quot;??_);_(@_)"/>
    <numFmt numFmtId="164" formatCode="0.0"/>
    <numFmt numFmtId="165" formatCode="&quot;$&quot;#,##0.000_);[Red]\(&quot;$&quot;#,##0.000\)"/>
    <numFmt numFmtId="166" formatCode="_(&quot;$&quot;* #,##0_);_(&quot;$&quot;* \(#,##0\);_(&quot;$&quot;* &quot;-&quot;??_);_(@_)"/>
    <numFmt numFmtId="167" formatCode="0_)"/>
    <numFmt numFmtId="168" formatCode="0.00_);\(0.00\)"/>
  </numFmts>
  <fonts count="14" x14ac:knownFonts="1">
    <font>
      <sz val="11"/>
      <color theme="1"/>
      <name val="Calibri"/>
      <family val="2"/>
      <scheme val="minor"/>
    </font>
    <font>
      <b/>
      <sz val="9"/>
      <name val="Arial"/>
      <family val="2"/>
    </font>
    <font>
      <sz val="9"/>
      <name val="Arial"/>
      <family val="2"/>
    </font>
    <font>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12"/>
      <name val="Arial"/>
      <family val="2"/>
    </font>
    <font>
      <u/>
      <sz val="9"/>
      <name val="Arial"/>
      <family val="2"/>
    </font>
    <font>
      <b/>
      <sz val="14"/>
      <name val="Arial"/>
      <family val="2"/>
    </font>
    <font>
      <sz val="14"/>
      <name val="Arial"/>
      <family val="2"/>
    </font>
    <font>
      <sz val="10"/>
      <name val="Arial"/>
      <family val="2"/>
    </font>
    <font>
      <sz val="9"/>
      <color theme="1"/>
      <name val="Arial"/>
      <family val="2"/>
    </font>
    <font>
      <sz val="10"/>
      <color theme="1"/>
      <name val="Arial"/>
      <family val="2"/>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5">
    <xf numFmtId="0" fontId="0" fillId="0" borderId="0"/>
    <xf numFmtId="44" fontId="6" fillId="0" borderId="0" applyFont="0" applyFill="0" applyBorder="0" applyAlignment="0" applyProtection="0"/>
    <xf numFmtId="9" fontId="6" fillId="0" borderId="0" applyFont="0" applyFill="0" applyBorder="0" applyAlignment="0" applyProtection="0"/>
    <xf numFmtId="0" fontId="11" fillId="0" borderId="0"/>
    <xf numFmtId="44" fontId="11" fillId="0" borderId="0" applyFont="0" applyFill="0" applyBorder="0" applyAlignment="0" applyProtection="0"/>
  </cellStyleXfs>
  <cellXfs count="86">
    <xf numFmtId="0" fontId="0" fillId="0" borderId="0" xfId="0"/>
    <xf numFmtId="49" fontId="0" fillId="0" borderId="0" xfId="0" applyNumberFormat="1" applyAlignment="1">
      <alignment horizontal="right"/>
    </xf>
    <xf numFmtId="0" fontId="3" fillId="0" borderId="0" xfId="0" applyFont="1" applyAlignment="1">
      <alignment horizontal="centerContinuous"/>
    </xf>
    <xf numFmtId="0" fontId="4" fillId="0" borderId="0" xfId="0" applyFont="1" applyAlignment="1">
      <alignment horizontal="centerContinuous"/>
    </xf>
    <xf numFmtId="0" fontId="0" fillId="0" borderId="0" xfId="0" applyAlignment="1">
      <alignment horizontal="centerContinuous"/>
    </xf>
    <xf numFmtId="49" fontId="0" fillId="0" borderId="0" xfId="0" applyNumberFormat="1" applyAlignment="1">
      <alignment horizontal="centerContinuous"/>
    </xf>
    <xf numFmtId="0" fontId="4" fillId="0" borderId="0" xfId="0" applyFont="1" applyFill="1" applyBorder="1"/>
    <xf numFmtId="0" fontId="0" fillId="0" borderId="0" xfId="0" applyFill="1" applyBorder="1"/>
    <xf numFmtId="0" fontId="0" fillId="0" borderId="0" xfId="0" applyBorder="1"/>
    <xf numFmtId="0" fontId="0" fillId="0" borderId="0" xfId="0" applyProtection="1">
      <protection locked="0"/>
    </xf>
    <xf numFmtId="0" fontId="1" fillId="0" borderId="0" xfId="0" applyFont="1" applyFill="1" applyBorder="1" applyProtection="1"/>
    <xf numFmtId="0" fontId="2" fillId="0" borderId="0" xfId="0" applyFont="1" applyFill="1" applyBorder="1" applyProtection="1"/>
    <xf numFmtId="0" fontId="1" fillId="0" borderId="0" xfId="0" applyFont="1" applyFill="1" applyBorder="1"/>
    <xf numFmtId="0" fontId="1" fillId="0" borderId="1" xfId="0" applyFont="1" applyFill="1" applyBorder="1" applyAlignment="1">
      <alignment horizontal="centerContinuous"/>
    </xf>
    <xf numFmtId="0" fontId="2" fillId="0" borderId="0" xfId="0" applyFont="1" applyFill="1" applyBorder="1"/>
    <xf numFmtId="0" fontId="2" fillId="0" borderId="0" xfId="0" applyFont="1" applyFill="1" applyBorder="1" applyAlignment="1">
      <alignment horizontal="right"/>
    </xf>
    <xf numFmtId="0" fontId="2" fillId="0" borderId="1" xfId="0" applyFont="1" applyFill="1" applyBorder="1"/>
    <xf numFmtId="0" fontId="7" fillId="0" borderId="0" xfId="0" applyFont="1" applyFill="1" applyBorder="1" applyProtection="1"/>
    <xf numFmtId="5" fontId="2" fillId="0" borderId="0" xfId="0" applyNumberFormat="1" applyFont="1" applyFill="1" applyBorder="1" applyProtection="1"/>
    <xf numFmtId="9" fontId="2" fillId="0" borderId="0" xfId="2" applyFont="1" applyFill="1" applyBorder="1"/>
    <xf numFmtId="166" fontId="2" fillId="0" borderId="0" xfId="1" applyNumberFormat="1" applyFont="1" applyFill="1" applyBorder="1"/>
    <xf numFmtId="5" fontId="2" fillId="0" borderId="1" xfId="0" applyNumberFormat="1" applyFont="1" applyFill="1" applyBorder="1" applyProtection="1"/>
    <xf numFmtId="5" fontId="8" fillId="0" borderId="0" xfId="0" applyNumberFormat="1" applyFont="1" applyFill="1" applyBorder="1" applyProtection="1"/>
    <xf numFmtId="0" fontId="9" fillId="0" borderId="0" xfId="0" applyFont="1" applyFill="1" applyBorder="1" applyAlignment="1" applyProtection="1">
      <alignment horizontal="centerContinuous"/>
    </xf>
    <xf numFmtId="0" fontId="10" fillId="0" borderId="0" xfId="0" applyFont="1" applyFill="1" applyBorder="1" applyAlignment="1">
      <alignment horizontal="centerContinuous"/>
    </xf>
    <xf numFmtId="0" fontId="2" fillId="0" borderId="4" xfId="0" applyFont="1" applyFill="1" applyBorder="1"/>
    <xf numFmtId="0" fontId="2" fillId="0" borderId="5" xfId="0" applyFont="1" applyFill="1" applyBorder="1"/>
    <xf numFmtId="0" fontId="1" fillId="0" borderId="5" xfId="0" applyFont="1" applyFill="1" applyBorder="1" applyAlignment="1">
      <alignment horizontal="centerContinuous"/>
    </xf>
    <xf numFmtId="0" fontId="1" fillId="0" borderId="5" xfId="0" applyFont="1" applyFill="1" applyBorder="1"/>
    <xf numFmtId="0" fontId="1" fillId="0" borderId="6" xfId="0" applyFont="1" applyFill="1" applyBorder="1" applyAlignment="1">
      <alignment horizontal="centerContinuous"/>
    </xf>
    <xf numFmtId="0" fontId="2" fillId="0" borderId="7" xfId="0" applyFont="1" applyFill="1" applyBorder="1"/>
    <xf numFmtId="0" fontId="1" fillId="0" borderId="8" xfId="0" applyFont="1" applyFill="1" applyBorder="1" applyAlignment="1">
      <alignment horizontal="centerContinuous"/>
    </xf>
    <xf numFmtId="0" fontId="2" fillId="0" borderId="0" xfId="0" applyFont="1" applyFill="1" applyBorder="1" applyAlignment="1"/>
    <xf numFmtId="0" fontId="2" fillId="0" borderId="9" xfId="0" applyFont="1" applyFill="1" applyBorder="1" applyAlignment="1"/>
    <xf numFmtId="0" fontId="2" fillId="0" borderId="7" xfId="0" applyFont="1" applyFill="1" applyBorder="1" applyProtection="1"/>
    <xf numFmtId="0" fontId="2" fillId="0" borderId="9" xfId="0" applyFont="1" applyFill="1" applyBorder="1"/>
    <xf numFmtId="167" fontId="2" fillId="0" borderId="0" xfId="0" applyNumberFormat="1" applyFont="1" applyFill="1" applyBorder="1" applyProtection="1"/>
    <xf numFmtId="7" fontId="1" fillId="0" borderId="0" xfId="0" applyNumberFormat="1" applyFont="1" applyFill="1" applyBorder="1" applyAlignment="1" applyProtection="1">
      <alignment horizontal="right"/>
    </xf>
    <xf numFmtId="0" fontId="1" fillId="0" borderId="9" xfId="0" applyFont="1" applyFill="1" applyBorder="1" applyAlignment="1">
      <alignment horizontal="right"/>
    </xf>
    <xf numFmtId="7" fontId="2" fillId="0" borderId="0" xfId="0" applyNumberFormat="1" applyFont="1" applyFill="1" applyBorder="1" applyProtection="1"/>
    <xf numFmtId="7" fontId="2" fillId="0" borderId="9" xfId="0" applyNumberFormat="1" applyFont="1" applyFill="1" applyBorder="1" applyProtection="1"/>
    <xf numFmtId="7" fontId="2" fillId="0" borderId="1" xfId="0" applyNumberFormat="1" applyFont="1" applyFill="1" applyBorder="1" applyProtection="1"/>
    <xf numFmtId="7" fontId="2" fillId="0" borderId="8" xfId="0" applyNumberFormat="1" applyFont="1" applyFill="1" applyBorder="1" applyProtection="1"/>
    <xf numFmtId="7" fontId="2" fillId="0" borderId="0" xfId="0" applyNumberFormat="1" applyFont="1" applyFill="1" applyBorder="1" applyAlignment="1" applyProtection="1">
      <alignment horizontal="fill"/>
    </xf>
    <xf numFmtId="7" fontId="2" fillId="0" borderId="9" xfId="0" applyNumberFormat="1" applyFont="1" applyFill="1" applyBorder="1" applyAlignment="1" applyProtection="1">
      <alignment horizontal="fill"/>
    </xf>
    <xf numFmtId="0" fontId="1" fillId="0" borderId="0" xfId="0" applyFont="1" applyFill="1" applyBorder="1" applyAlignment="1">
      <alignment horizontal="right"/>
    </xf>
    <xf numFmtId="7" fontId="2" fillId="0" borderId="9" xfId="0" applyNumberFormat="1" applyFont="1" applyFill="1" applyBorder="1"/>
    <xf numFmtId="0" fontId="2" fillId="0" borderId="10" xfId="0" applyFont="1" applyFill="1" applyBorder="1"/>
    <xf numFmtId="0" fontId="2" fillId="0" borderId="8" xfId="0" applyFont="1" applyFill="1" applyBorder="1"/>
    <xf numFmtId="0" fontId="3" fillId="0" borderId="0" xfId="0" applyFont="1" applyBorder="1"/>
    <xf numFmtId="0" fontId="5" fillId="2" borderId="0" xfId="0" applyFont="1" applyFill="1" applyBorder="1" applyAlignment="1">
      <alignment horizontal="centerContinuous"/>
    </xf>
    <xf numFmtId="0" fontId="4" fillId="2" borderId="0" xfId="0" applyFont="1" applyFill="1" applyBorder="1"/>
    <xf numFmtId="0" fontId="5" fillId="2" borderId="0" xfId="0" applyFont="1" applyFill="1" applyBorder="1"/>
    <xf numFmtId="0" fontId="2" fillId="0" borderId="2" xfId="3" applyFont="1" applyBorder="1" applyProtection="1">
      <protection locked="0"/>
    </xf>
    <xf numFmtId="0" fontId="2" fillId="0" borderId="2" xfId="3" applyFont="1" applyBorder="1" applyAlignment="1" applyProtection="1">
      <alignment horizontal="center"/>
      <protection locked="0"/>
    </xf>
    <xf numFmtId="0" fontId="2" fillId="0" borderId="1" xfId="3" applyFont="1" applyBorder="1" applyProtection="1">
      <protection locked="0"/>
    </xf>
    <xf numFmtId="0" fontId="2" fillId="0" borderId="3" xfId="3" applyFont="1" applyBorder="1" applyProtection="1">
      <protection locked="0"/>
    </xf>
    <xf numFmtId="0" fontId="1" fillId="0" borderId="0" xfId="3" applyFont="1" applyProtection="1"/>
    <xf numFmtId="0" fontId="11" fillId="0" borderId="0" xfId="3" applyProtection="1"/>
    <xf numFmtId="0" fontId="2" fillId="0" borderId="0" xfId="3" applyFont="1" applyProtection="1"/>
    <xf numFmtId="0" fontId="1" fillId="0" borderId="1" xfId="3" applyFont="1" applyBorder="1" applyAlignment="1" applyProtection="1">
      <alignment horizontal="centerContinuous"/>
    </xf>
    <xf numFmtId="0" fontId="2" fillId="0" borderId="0" xfId="3" applyFont="1" applyAlignment="1" applyProtection="1">
      <alignment horizontal="right"/>
    </xf>
    <xf numFmtId="0" fontId="2" fillId="0" borderId="0" xfId="3" applyFont="1" applyAlignment="1" applyProtection="1">
      <alignment horizontal="centerContinuous"/>
    </xf>
    <xf numFmtId="0" fontId="2" fillId="0" borderId="0" xfId="3" applyFont="1" applyAlignment="1" applyProtection="1">
      <alignment horizontal="center"/>
    </xf>
    <xf numFmtId="0" fontId="2" fillId="0" borderId="1" xfId="3" applyFont="1" applyBorder="1" applyAlignment="1" applyProtection="1">
      <alignment horizontal="right"/>
    </xf>
    <xf numFmtId="0" fontId="2" fillId="0" borderId="1" xfId="3" applyFont="1" applyBorder="1" applyAlignment="1" applyProtection="1">
      <alignment horizontal="center"/>
    </xf>
    <xf numFmtId="164" fontId="2" fillId="0" borderId="0" xfId="3" applyNumberFormat="1" applyFont="1" applyAlignment="1" applyProtection="1">
      <alignment horizontal="right"/>
    </xf>
    <xf numFmtId="8" fontId="2" fillId="0" borderId="0" xfId="3" applyNumberFormat="1" applyFont="1" applyAlignment="1" applyProtection="1">
      <alignment horizontal="right"/>
    </xf>
    <xf numFmtId="2" fontId="2" fillId="0" borderId="0" xfId="3" applyNumberFormat="1" applyFont="1" applyProtection="1"/>
    <xf numFmtId="2" fontId="2" fillId="0" borderId="3" xfId="3" applyNumberFormat="1" applyFont="1" applyBorder="1" applyProtection="1"/>
    <xf numFmtId="8" fontId="2" fillId="0" borderId="0" xfId="3" applyNumberFormat="1" applyFont="1" applyAlignment="1" applyProtection="1"/>
    <xf numFmtId="165" fontId="2" fillId="0" borderId="0" xfId="3" applyNumberFormat="1" applyFont="1" applyAlignment="1" applyProtection="1">
      <alignment horizontal="right"/>
    </xf>
    <xf numFmtId="1" fontId="2" fillId="0" borderId="0" xfId="0" applyNumberFormat="1" applyFont="1" applyFill="1" applyBorder="1" applyProtection="1"/>
    <xf numFmtId="1" fontId="2" fillId="0" borderId="0" xfId="0" applyNumberFormat="1" applyFont="1" applyFill="1" applyBorder="1"/>
    <xf numFmtId="1" fontId="2" fillId="0" borderId="9" xfId="0" applyNumberFormat="1" applyFont="1" applyFill="1" applyBorder="1" applyProtection="1"/>
    <xf numFmtId="1" fontId="2" fillId="0" borderId="9" xfId="0" applyNumberFormat="1" applyFont="1" applyFill="1" applyBorder="1"/>
    <xf numFmtId="167" fontId="2" fillId="0" borderId="0" xfId="0" applyNumberFormat="1" applyFont="1" applyFill="1" applyBorder="1" applyAlignment="1"/>
    <xf numFmtId="0" fontId="2" fillId="0" borderId="0" xfId="0" applyFont="1" applyFill="1" applyBorder="1" applyAlignment="1">
      <alignment horizontal="left"/>
    </xf>
    <xf numFmtId="1" fontId="2" fillId="0" borderId="0" xfId="0" applyNumberFormat="1" applyFont="1" applyFill="1" applyBorder="1" applyAlignment="1"/>
    <xf numFmtId="2" fontId="12" fillId="0" borderId="0" xfId="3" applyNumberFormat="1" applyFont="1" applyProtection="1"/>
    <xf numFmtId="0" fontId="13" fillId="0" borderId="0" xfId="3" applyFont="1" applyProtection="1"/>
    <xf numFmtId="0" fontId="12" fillId="0" borderId="2" xfId="3" applyFont="1" applyBorder="1" applyProtection="1">
      <protection locked="0"/>
    </xf>
    <xf numFmtId="4" fontId="12" fillId="0" borderId="3" xfId="3" applyNumberFormat="1" applyFont="1" applyBorder="1" applyProtection="1"/>
    <xf numFmtId="0" fontId="12" fillId="0" borderId="3" xfId="3" applyFont="1" applyBorder="1" applyProtection="1">
      <protection locked="0"/>
    </xf>
    <xf numFmtId="168" fontId="1" fillId="0" borderId="0" xfId="3" applyNumberFormat="1" applyFont="1" applyProtection="1"/>
    <xf numFmtId="0" fontId="9" fillId="0" borderId="0" xfId="0" applyFont="1" applyFill="1" applyBorder="1" applyAlignment="1" applyProtection="1">
      <alignment horizontal="left"/>
    </xf>
  </cellXfs>
  <cellStyles count="5">
    <cellStyle name="Currency" xfId="1" builtinId="4"/>
    <cellStyle name="Currency 2" xfId="4" xr:uid="{00000000-0005-0000-0000-000001000000}"/>
    <cellStyle name="Normal" xfId="0" builtinId="0"/>
    <cellStyle name="Normal 2" xfId="3" xr:uid="{00000000-0005-0000-0000-000003000000}"/>
    <cellStyle name="Percent" xfId="2" builtinId="5"/>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e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323850</xdr:colOff>
      <xdr:row>3</xdr:row>
      <xdr:rowOff>142875</xdr:rowOff>
    </xdr:from>
    <xdr:to>
      <xdr:col>9</xdr:col>
      <xdr:colOff>409575</xdr:colOff>
      <xdr:row>12</xdr:row>
      <xdr:rowOff>171450</xdr:rowOff>
    </xdr:to>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2590800" y="714375"/>
          <a:ext cx="3248025" cy="16192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6600"/>
              </a:solidFill>
              <a:latin typeface="Arial" pitchFamily="34" charset="0"/>
              <a:cs typeface="Arial" pitchFamily="34" charset="0"/>
            </a:rPr>
            <a:t>Projected</a:t>
          </a:r>
          <a:r>
            <a:rPr lang="en-US" sz="1800" b="1" baseline="0">
              <a:solidFill>
                <a:srgbClr val="006600"/>
              </a:solidFill>
              <a:latin typeface="Arial" pitchFamily="34" charset="0"/>
              <a:cs typeface="Arial" pitchFamily="34" charset="0"/>
            </a:rPr>
            <a:t> Budgets for Irrigated Crops</a:t>
          </a:r>
        </a:p>
        <a:p>
          <a:pPr algn="ctr"/>
          <a:r>
            <a:rPr lang="en-US" sz="1600" b="0" baseline="0">
              <a:latin typeface="Arial" pitchFamily="34" charset="0"/>
              <a:cs typeface="Arial" pitchFamily="34" charset="0"/>
            </a:rPr>
            <a:t>Central North Dakota </a:t>
          </a:r>
          <a:br>
            <a:rPr lang="en-US" sz="1600" b="0" baseline="0">
              <a:latin typeface="Arial" pitchFamily="34" charset="0"/>
              <a:cs typeface="Arial" pitchFamily="34" charset="0"/>
            </a:rPr>
          </a:br>
          <a:r>
            <a:rPr lang="en-US" sz="1600" b="0" baseline="0">
              <a:latin typeface="Arial" pitchFamily="34" charset="0"/>
              <a:cs typeface="Arial" pitchFamily="34" charset="0"/>
            </a:rPr>
            <a:t>March 2023</a:t>
          </a:r>
          <a:endParaRPr lang="en-US" sz="1050" b="0" baseline="0">
            <a:latin typeface="Arial" pitchFamily="34" charset="0"/>
            <a:cs typeface="Arial" pitchFamily="34" charset="0"/>
          </a:endParaRPr>
        </a:p>
        <a:p>
          <a:pPr algn="ctr"/>
          <a:r>
            <a:rPr lang="en-US" sz="1200" b="0" baseline="0">
              <a:latin typeface="Arial" pitchFamily="34" charset="0"/>
              <a:cs typeface="Arial" pitchFamily="34" charset="0"/>
            </a:rPr>
            <a:t>Ron Haugen, Farm Management Specialist</a:t>
          </a:r>
        </a:p>
        <a:p>
          <a:pPr algn="ctr"/>
          <a:r>
            <a:rPr lang="en-US" sz="1200" b="0" baseline="0">
              <a:latin typeface="Arial" pitchFamily="34" charset="0"/>
              <a:cs typeface="Arial" pitchFamily="34" charset="0"/>
            </a:rPr>
            <a:t>Tom Scherer, Agricultural Engineer</a:t>
          </a:r>
          <a:endParaRPr lang="en-US" sz="1200" b="0">
            <a:latin typeface="Arial" pitchFamily="34" charset="0"/>
            <a:cs typeface="Arial" pitchFamily="34" charset="0"/>
          </a:endParaRPr>
        </a:p>
      </xdr:txBody>
    </xdr:sp>
    <xdr:clientData/>
  </xdr:twoCellAnchor>
  <xdr:twoCellAnchor>
    <xdr:from>
      <xdr:col>5</xdr:col>
      <xdr:colOff>28577</xdr:colOff>
      <xdr:row>29</xdr:row>
      <xdr:rowOff>0</xdr:rowOff>
    </xdr:from>
    <xdr:to>
      <xdr:col>9</xdr:col>
      <xdr:colOff>495301</xdr:colOff>
      <xdr:row>53</xdr:row>
      <xdr:rowOff>57151</xdr:rowOff>
    </xdr:to>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3019427" y="4953000"/>
          <a:ext cx="2905124" cy="463867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Miscellaneous expenses include soil testing,  twine</a:t>
          </a:r>
          <a:r>
            <a:rPr lang="en-US" sz="1100" baseline="0">
              <a:solidFill>
                <a:schemeClr val="dk1"/>
              </a:solidFill>
              <a:effectLst/>
              <a:latin typeface="+mn-lt"/>
              <a:ea typeface="+mn-ea"/>
              <a:cs typeface="+mn-cs"/>
            </a:rPr>
            <a:t> and custom harvesting of silage.</a:t>
          </a:r>
          <a:endParaRPr lang="en-US" sz="1100">
            <a:solidFill>
              <a:schemeClr val="dk1"/>
            </a:solidFill>
            <a:effectLst/>
            <a:latin typeface="+mn-lt"/>
            <a:ea typeface="+mn-ea"/>
            <a:cs typeface="+mn-cs"/>
          </a:endParaRPr>
        </a:p>
        <a:p>
          <a:r>
            <a:rPr lang="en-US" sz="400">
              <a:solidFill>
                <a:schemeClr val="dk1"/>
              </a:solidFill>
              <a:effectLst/>
              <a:latin typeface="+mn-lt"/>
              <a:ea typeface="+mn-ea"/>
              <a:cs typeface="+mn-cs"/>
            </a:rPr>
            <a:t>		</a:t>
          </a:r>
        </a:p>
        <a:p>
          <a:r>
            <a:rPr lang="en-US" sz="1100">
              <a:solidFill>
                <a:schemeClr val="dk1"/>
              </a:solidFill>
              <a:effectLst/>
              <a:latin typeface="+mn-lt"/>
              <a:ea typeface="+mn-ea"/>
              <a:cs typeface="+mn-cs"/>
            </a:rPr>
            <a:t>Operating interest is charged at 7.5 percent annual percentage rate for six months.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Miscellaneous overhead expenses include machinery housing and insurance, farm liability insurance, vehicle license and insurance, farm utilities, farm publications and legal fees.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Land charge is based on the average dryland cash rental rate for the region.</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Machinery and irrigation equipment investment is calculated at 4.0 percent of average investment. The average investment equals (purchase price plus disposal price) divided by two.</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Machinery and irrigation equipment depreciation equals (purchase price minus disposal price) divided by years of ownership. </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Market yields are based on estimates of Extension agronomists assuming use of best production management practices.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Market prices are Extension economists’ estimates.</a:t>
          </a:r>
          <a:endParaRPr lang="en-US" sz="1100"/>
        </a:p>
      </xdr:txBody>
    </xdr:sp>
    <xdr:clientData/>
  </xdr:twoCellAnchor>
  <xdr:twoCellAnchor>
    <xdr:from>
      <xdr:col>0</xdr:col>
      <xdr:colOff>47625</xdr:colOff>
      <xdr:row>13</xdr:row>
      <xdr:rowOff>152402</xdr:rowOff>
    </xdr:from>
    <xdr:to>
      <xdr:col>4</xdr:col>
      <xdr:colOff>657225</xdr:colOff>
      <xdr:row>48</xdr:row>
      <xdr:rowOff>171451</xdr:rowOff>
    </xdr:to>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47625" y="2581277"/>
          <a:ext cx="2876550" cy="6162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These crop budgets provide an estimate of cost and returns for producing various crops under irrigation. The budgets are developed for a multicounty region. Soil type and productivity, as well as weather conditions, vary considerably across the region. These budgets are intended to be used as a guide. Producers should develop their own budgets. </a:t>
          </a:r>
        </a:p>
        <a:p>
          <a:r>
            <a:rPr lang="en-US" sz="500" baseline="0">
              <a:solidFill>
                <a:schemeClr val="dk1"/>
              </a:solidFill>
              <a:effectLst/>
              <a:latin typeface="+mn-lt"/>
              <a:ea typeface="+mn-ea"/>
              <a:cs typeface="+mn-cs"/>
            </a:rPr>
            <a:t>   </a:t>
          </a:r>
        </a:p>
        <a:p>
          <a:r>
            <a:rPr lang="en-US" sz="1100">
              <a:solidFill>
                <a:schemeClr val="dk1"/>
              </a:solidFill>
              <a:effectLst/>
              <a:latin typeface="+mn-lt"/>
              <a:ea typeface="+mn-ea"/>
              <a:cs typeface="+mn-cs"/>
            </a:rPr>
            <a:t>These budgets account for full economic opportunity costs for land, machinery and machinery housing. Labor and management costs are not included. Therefore, the bottom line represents the return to labor and management. Labor and management become the residual claimants of profit or loss and, as a result, are negative for some projected budgets.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Farm program payments are not included in this budget. These payments are tied to historic farm program base acres and payment yields, not to the current crop produced. They can be an important component of overall farm profitability, but have very little impact on the selection of crops to produce or the comparative profitability of those crops. Loan deficiency payments and marketing loan gains affect crop profitability and, therefore, crop selection if the expected market price is below the loan rate. However, the projected prices are above loan for all program crops in these budgets.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Electricity rates used for irrigation reflect off-peak or controlled electric rates plus demand and other charges for all crops.</a:t>
          </a:r>
        </a:p>
        <a:p>
          <a:endParaRPr lang="en-US" sz="1100"/>
        </a:p>
      </xdr:txBody>
    </xdr:sp>
    <xdr:clientData/>
  </xdr:twoCellAnchor>
  <xdr:twoCellAnchor editAs="oneCell">
    <xdr:from>
      <xdr:col>0</xdr:col>
      <xdr:colOff>28575</xdr:colOff>
      <xdr:row>3</xdr:row>
      <xdr:rowOff>45244</xdr:rowOff>
    </xdr:from>
    <xdr:to>
      <xdr:col>4</xdr:col>
      <xdr:colOff>85725</xdr:colOff>
      <xdr:row>13</xdr:row>
      <xdr:rowOff>2381</xdr:rowOff>
    </xdr:to>
    <xdr:pic>
      <xdr:nvPicPr>
        <xdr:cNvPr id="84" name="Picture 83">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16744"/>
          <a:ext cx="2381250" cy="1814512"/>
        </a:xfrm>
        <a:prstGeom prst="rect">
          <a:avLst/>
        </a:prstGeom>
      </xdr:spPr>
    </xdr:pic>
    <xdr:clientData/>
  </xdr:twoCellAnchor>
  <xdr:twoCellAnchor>
    <xdr:from>
      <xdr:col>0</xdr:col>
      <xdr:colOff>19050</xdr:colOff>
      <xdr:row>13</xdr:row>
      <xdr:rowOff>9525</xdr:rowOff>
    </xdr:from>
    <xdr:to>
      <xdr:col>9</xdr:col>
      <xdr:colOff>514350</xdr:colOff>
      <xdr:row>13</xdr:row>
      <xdr:rowOff>9525</xdr:rowOff>
    </xdr:to>
    <xdr:cxnSp macro="">
      <xdr:nvCxnSpPr>
        <xdr:cNvPr id="81" name="Straight Connector 80">
          <a:extLst>
            <a:ext uri="{FF2B5EF4-FFF2-40B4-BE49-F238E27FC236}">
              <a16:creationId xmlns:a16="http://schemas.microsoft.com/office/drawing/2014/main" id="{00000000-0008-0000-0000-000051000000}"/>
            </a:ext>
          </a:extLst>
        </xdr:cNvPr>
        <xdr:cNvCxnSpPr/>
      </xdr:nvCxnSpPr>
      <xdr:spPr>
        <a:xfrm>
          <a:off x="19050" y="2371725"/>
          <a:ext cx="60102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47626</xdr:colOff>
      <xdr:row>0</xdr:row>
      <xdr:rowOff>85725</xdr:rowOff>
    </xdr:from>
    <xdr:to>
      <xdr:col>1</xdr:col>
      <xdr:colOff>136938</xdr:colOff>
      <xdr:row>4</xdr:row>
      <xdr:rowOff>0</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6" y="85725"/>
          <a:ext cx="698912"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xdr:row>
      <xdr:rowOff>57150</xdr:rowOff>
    </xdr:from>
    <xdr:to>
      <xdr:col>9</xdr:col>
      <xdr:colOff>523875</xdr:colOff>
      <xdr:row>3</xdr:row>
      <xdr:rowOff>57150</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819150" y="628650"/>
          <a:ext cx="521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0</xdr:row>
      <xdr:rowOff>133350</xdr:rowOff>
    </xdr:from>
    <xdr:to>
      <xdr:col>8</xdr:col>
      <xdr:colOff>381000</xdr:colOff>
      <xdr:row>3</xdr:row>
      <xdr:rowOff>104775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42950" y="133350"/>
          <a:ext cx="4543425" cy="542925"/>
        </a:xfrm>
        <a:prstGeom prst="rect">
          <a:avLst/>
        </a:prstGeom>
        <a:solidFill>
          <a:schemeClr val="bg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Arial" pitchFamily="34" charset="0"/>
              <a:cs typeface="Arial" pitchFamily="34" charset="0"/>
            </a:rPr>
            <a:t>FARM MANAGEMENT</a:t>
          </a:r>
        </a:p>
        <a:p>
          <a:r>
            <a:rPr lang="en-US" sz="1400">
              <a:latin typeface="Arial" pitchFamily="34" charset="0"/>
              <a:cs typeface="Arial" pitchFamily="34" charset="0"/>
            </a:rPr>
            <a:t>PLANNING GUIDE</a:t>
          </a:r>
        </a:p>
      </xdr:txBody>
    </xdr:sp>
    <xdr:clientData/>
  </xdr:twoCellAnchor>
  <xdr:twoCellAnchor editAs="oneCell">
    <xdr:from>
      <xdr:col>0</xdr:col>
      <xdr:colOff>142875</xdr:colOff>
      <xdr:row>49</xdr:row>
      <xdr:rowOff>28513</xdr:rowOff>
    </xdr:from>
    <xdr:to>
      <xdr:col>4</xdr:col>
      <xdr:colOff>152400</xdr:colOff>
      <xdr:row>52</xdr:row>
      <xdr:rowOff>55291</xdr:rowOff>
    </xdr:to>
    <xdr:pic>
      <xdr:nvPicPr>
        <xdr:cNvPr id="11" name="Picture 10">
          <a:extLst>
            <a:ext uri="{FF2B5EF4-FFF2-40B4-BE49-F238E27FC236}">
              <a16:creationId xmlns:a16="http://schemas.microsoft.com/office/drawing/2014/main" id="{87EC7DED-372E-4E6E-8D73-E790F9A4865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2875" y="8791513"/>
          <a:ext cx="2276475" cy="5982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19050</xdr:rowOff>
    </xdr:from>
    <xdr:to>
      <xdr:col>9</xdr:col>
      <xdr:colOff>28574</xdr:colOff>
      <xdr:row>50</xdr:row>
      <xdr:rowOff>180975</xdr:rowOff>
    </xdr:to>
    <xdr:sp macro="" textlink="">
      <xdr:nvSpPr>
        <xdr:cNvPr id="3" name="TextBox 2">
          <a:extLst>
            <a:ext uri="{FF2B5EF4-FFF2-40B4-BE49-F238E27FC236}">
              <a16:creationId xmlns:a16="http://schemas.microsoft.com/office/drawing/2014/main" id="{FECD684D-800E-4504-9920-6EF3AD5A7178}"/>
            </a:ext>
          </a:extLst>
        </xdr:cNvPr>
        <xdr:cNvSpPr txBox="1"/>
      </xdr:nvSpPr>
      <xdr:spPr>
        <a:xfrm>
          <a:off x="0" y="8105775"/>
          <a:ext cx="6381749" cy="168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NDSU Extension does not endorse commercial products or companies even though reference may be made to tradenames, trademarks or service names. NDSU encourages you to use and share this content, but please do so under the conditions of our Creative Commons license. You may copy, distribute, transmit and adapt this work as long as you give full attribution, don’t use the work for commercial purposes and share your resulting work similarly. For more information, visit www.ag.ndsu.edu/agcomm/creative-commons.</a:t>
          </a:r>
          <a:endParaRPr lang="en-US" sz="800" baseline="0"/>
        </a:p>
        <a:p>
          <a:endParaRPr lang="en-US" sz="800" baseline="0"/>
        </a:p>
        <a:p>
          <a:r>
            <a:rPr lang="en-US" sz="1050" b="1" baseline="0"/>
            <a:t>For more information on this and other topics, see www.ndsu.edu/extension</a:t>
          </a:r>
        </a:p>
        <a:p>
          <a:endParaRPr lang="en-US" sz="1050" b="1" baseline="0"/>
        </a:p>
        <a:p>
          <a:r>
            <a:rPr lang="en-US" sz="800"/>
            <a:t>County commissions, North Dakota State University and U.S. Department of Agriculture cooperating. NDSU does not discriminate in its programs and activities on the basis of age, color, gender expression/identity, genetic information, marital status, national origin, participation in lawful off-campus activity, physical or mental disability, pregnancy, public assistance status, race, religion, sex, sexual orientation, spousal relationship to current employee, or veteran status, as applicable. Direct inquiries to Vice Provost for Title IX/ADA Coordinator, Old Main 201, NDSU Main Campus, 701-231-7708, ndsu.eoaa@ndsu.edu. This publication will be made available in alternative formats for people with disabilities upon request, 701-231-7881.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J53"/>
  <sheetViews>
    <sheetView showGridLines="0" tabSelected="1" zoomScaleNormal="100" workbookViewId="0">
      <selection activeCell="L1" sqref="L1"/>
    </sheetView>
  </sheetViews>
  <sheetFormatPr defaultColWidth="8.85546875" defaultRowHeight="15" x14ac:dyDescent="0.25"/>
  <cols>
    <col min="4" max="4" width="7.42578125" customWidth="1"/>
    <col min="5" max="5" width="10.85546875" customWidth="1"/>
    <col min="6" max="6" width="2" customWidth="1"/>
    <col min="7" max="7" width="11.28515625" customWidth="1"/>
    <col min="8" max="8" width="14.42578125" customWidth="1"/>
    <col min="10" max="10" width="8" customWidth="1"/>
  </cols>
  <sheetData>
    <row r="7" spans="5:10" x14ac:dyDescent="0.25">
      <c r="G7" s="1"/>
    </row>
    <row r="8" spans="5:10" ht="9" customHeight="1" x14ac:dyDescent="0.25"/>
    <row r="9" spans="5:10" ht="14.25" customHeight="1" x14ac:dyDescent="0.25">
      <c r="G9" s="2"/>
      <c r="H9" s="2"/>
      <c r="I9" s="3"/>
      <c r="J9" s="3"/>
    </row>
    <row r="10" spans="5:10" x14ac:dyDescent="0.25">
      <c r="G10" s="4"/>
      <c r="H10" s="4"/>
      <c r="I10" s="4"/>
      <c r="J10" s="5"/>
    </row>
    <row r="11" spans="5:10" ht="12" customHeight="1" x14ac:dyDescent="0.25"/>
    <row r="13" spans="5:10" ht="21" customHeight="1" x14ac:dyDescent="0.25"/>
    <row r="14" spans="5:10" x14ac:dyDescent="0.25">
      <c r="E14" s="8"/>
      <c r="F14" s="8"/>
      <c r="G14" s="8"/>
      <c r="H14" s="8"/>
      <c r="I14" s="8"/>
      <c r="J14" s="8"/>
    </row>
    <row r="15" spans="5:10" x14ac:dyDescent="0.25">
      <c r="E15" s="8"/>
      <c r="F15" s="8"/>
      <c r="G15" s="50" t="s">
        <v>46</v>
      </c>
      <c r="H15" s="50"/>
      <c r="I15" s="50"/>
      <c r="J15" s="50"/>
    </row>
    <row r="16" spans="5:10" ht="3.75" customHeight="1" x14ac:dyDescent="0.25">
      <c r="E16" s="8"/>
      <c r="F16" s="8"/>
      <c r="G16" s="51"/>
      <c r="H16" s="51"/>
      <c r="I16" s="51"/>
      <c r="J16" s="51"/>
    </row>
    <row r="17" spans="5:10" ht="12" customHeight="1" x14ac:dyDescent="0.25">
      <c r="E17" s="8"/>
      <c r="F17" s="8"/>
      <c r="G17" s="52" t="s">
        <v>47</v>
      </c>
      <c r="H17" s="51" t="s">
        <v>48</v>
      </c>
      <c r="I17" s="51" t="s">
        <v>106</v>
      </c>
      <c r="J17" s="51"/>
    </row>
    <row r="18" spans="5:10" ht="12" customHeight="1" x14ac:dyDescent="0.25">
      <c r="E18" s="8"/>
      <c r="F18" s="8"/>
      <c r="G18" s="51"/>
      <c r="H18" s="51" t="s">
        <v>49</v>
      </c>
      <c r="I18" s="51" t="s">
        <v>108</v>
      </c>
      <c r="J18" s="51"/>
    </row>
    <row r="19" spans="5:10" ht="12" customHeight="1" x14ac:dyDescent="0.25">
      <c r="E19" s="8"/>
      <c r="F19" s="8"/>
      <c r="G19" s="51"/>
      <c r="H19" s="51" t="s">
        <v>50</v>
      </c>
      <c r="I19" s="51" t="s">
        <v>109</v>
      </c>
      <c r="J19" s="51"/>
    </row>
    <row r="20" spans="5:10" ht="12" customHeight="1" x14ac:dyDescent="0.25">
      <c r="E20" s="8"/>
      <c r="F20" s="8"/>
      <c r="G20" s="51"/>
      <c r="H20" s="51" t="s">
        <v>51</v>
      </c>
      <c r="I20" s="51" t="s">
        <v>107</v>
      </c>
      <c r="J20" s="51"/>
    </row>
    <row r="21" spans="5:10" ht="12" customHeight="1" x14ac:dyDescent="0.25">
      <c r="E21" s="8"/>
      <c r="F21" s="8"/>
      <c r="G21" s="51"/>
      <c r="H21" s="51" t="s">
        <v>52</v>
      </c>
      <c r="I21" s="51" t="s">
        <v>103</v>
      </c>
      <c r="J21" s="51"/>
    </row>
    <row r="22" spans="5:10" ht="12" customHeight="1" x14ac:dyDescent="0.25">
      <c r="E22" s="8"/>
      <c r="F22" s="8"/>
      <c r="G22" s="51"/>
      <c r="H22" s="51" t="s">
        <v>53</v>
      </c>
      <c r="I22" s="51" t="s">
        <v>104</v>
      </c>
      <c r="J22" s="51"/>
    </row>
    <row r="23" spans="5:10" ht="12" customHeight="1" x14ac:dyDescent="0.25">
      <c r="E23" s="8"/>
      <c r="F23" s="8"/>
      <c r="G23" s="51"/>
      <c r="H23" s="51" t="s">
        <v>54</v>
      </c>
      <c r="I23" s="51" t="s">
        <v>110</v>
      </c>
      <c r="J23" s="51"/>
    </row>
    <row r="24" spans="5:10" ht="15" customHeight="1" x14ac:dyDescent="0.25">
      <c r="E24" s="8"/>
      <c r="F24" s="8"/>
      <c r="G24" s="52" t="s">
        <v>55</v>
      </c>
      <c r="H24" s="51" t="s">
        <v>56</v>
      </c>
      <c r="I24" s="51" t="s">
        <v>111</v>
      </c>
      <c r="J24" s="51"/>
    </row>
    <row r="25" spans="5:10" ht="12" customHeight="1" x14ac:dyDescent="0.25">
      <c r="E25" s="8"/>
      <c r="F25" s="8"/>
      <c r="G25" s="51"/>
      <c r="H25" s="51" t="s">
        <v>57</v>
      </c>
      <c r="I25" s="51" t="s">
        <v>112</v>
      </c>
      <c r="J25" s="51"/>
    </row>
    <row r="26" spans="5:10" ht="12" customHeight="1" x14ac:dyDescent="0.25">
      <c r="E26" s="8"/>
      <c r="F26" s="8"/>
      <c r="G26" s="51"/>
      <c r="H26" s="51" t="s">
        <v>58</v>
      </c>
      <c r="I26" s="51" t="s">
        <v>105</v>
      </c>
      <c r="J26" s="51"/>
    </row>
    <row r="27" spans="5:10" ht="15" customHeight="1" x14ac:dyDescent="0.25">
      <c r="E27" s="8"/>
      <c r="F27" s="8"/>
      <c r="G27" s="52" t="s">
        <v>59</v>
      </c>
      <c r="H27" s="51" t="s">
        <v>60</v>
      </c>
      <c r="I27" s="51" t="s">
        <v>113</v>
      </c>
      <c r="J27" s="51"/>
    </row>
    <row r="28" spans="5:10" ht="12" customHeight="1" x14ac:dyDescent="0.25">
      <c r="E28" s="8"/>
      <c r="F28" s="8"/>
      <c r="G28" s="51"/>
      <c r="H28" s="51" t="s">
        <v>61</v>
      </c>
      <c r="I28" s="51" t="s">
        <v>114</v>
      </c>
      <c r="J28" s="51"/>
    </row>
    <row r="29" spans="5:10" x14ac:dyDescent="0.25">
      <c r="E29" s="8"/>
      <c r="F29" s="8"/>
      <c r="G29" s="6"/>
      <c r="H29" s="6"/>
      <c r="I29" s="6"/>
      <c r="J29" s="6"/>
    </row>
    <row r="30" spans="5:10" x14ac:dyDescent="0.25">
      <c r="E30" s="8"/>
      <c r="F30" s="8"/>
      <c r="G30" s="6"/>
      <c r="H30" s="6"/>
      <c r="I30" s="6"/>
      <c r="J30" s="6"/>
    </row>
    <row r="31" spans="5:10" x14ac:dyDescent="0.25">
      <c r="E31" s="8"/>
      <c r="F31" s="8"/>
      <c r="G31" s="7"/>
      <c r="H31" s="7"/>
      <c r="I31" s="7"/>
      <c r="J31" s="7"/>
    </row>
    <row r="32" spans="5:10" x14ac:dyDescent="0.25">
      <c r="E32" s="8"/>
      <c r="F32" s="8"/>
      <c r="G32" s="7"/>
      <c r="H32" s="7"/>
      <c r="I32" s="7"/>
      <c r="J32" s="7"/>
    </row>
    <row r="33" spans="5:10" x14ac:dyDescent="0.25">
      <c r="E33" s="8"/>
      <c r="F33" s="8"/>
      <c r="G33" s="7"/>
      <c r="H33" s="7"/>
      <c r="I33" s="7"/>
      <c r="J33" s="7"/>
    </row>
    <row r="34" spans="5:10" x14ac:dyDescent="0.25">
      <c r="E34" s="8"/>
      <c r="F34" s="8"/>
      <c r="G34" s="7"/>
      <c r="H34" s="7"/>
      <c r="I34" s="7"/>
      <c r="J34" s="7"/>
    </row>
    <row r="35" spans="5:10" x14ac:dyDescent="0.25">
      <c r="E35" s="8"/>
      <c r="F35" s="8"/>
      <c r="G35" s="7"/>
      <c r="H35" s="7"/>
      <c r="I35" s="7"/>
      <c r="J35" s="7"/>
    </row>
    <row r="36" spans="5:10" x14ac:dyDescent="0.25">
      <c r="E36" s="8"/>
      <c r="F36" s="8"/>
      <c r="G36" s="7"/>
      <c r="H36" s="7"/>
      <c r="I36" s="7"/>
      <c r="J36" s="7"/>
    </row>
    <row r="37" spans="5:10" x14ac:dyDescent="0.25">
      <c r="E37" s="8"/>
      <c r="F37" s="8"/>
      <c r="G37" s="7"/>
      <c r="H37" s="7"/>
      <c r="I37" s="7"/>
      <c r="J37" s="7"/>
    </row>
    <row r="38" spans="5:10" x14ac:dyDescent="0.25">
      <c r="E38" s="8"/>
      <c r="F38" s="8"/>
      <c r="G38" s="7"/>
      <c r="H38" s="7"/>
      <c r="I38" s="7"/>
      <c r="J38" s="7"/>
    </row>
    <row r="39" spans="5:10" x14ac:dyDescent="0.25">
      <c r="E39" s="8"/>
      <c r="F39" s="8"/>
      <c r="G39" s="7"/>
      <c r="H39" s="7"/>
      <c r="I39" s="7"/>
      <c r="J39" s="7"/>
    </row>
    <row r="40" spans="5:10" x14ac:dyDescent="0.25">
      <c r="E40" s="8"/>
      <c r="F40" s="8"/>
      <c r="G40" s="7"/>
      <c r="H40" s="7"/>
      <c r="I40" s="7"/>
      <c r="J40" s="7"/>
    </row>
    <row r="41" spans="5:10" x14ac:dyDescent="0.25">
      <c r="E41" s="8"/>
      <c r="F41" s="8"/>
      <c r="G41" s="7"/>
      <c r="H41" s="7"/>
      <c r="I41" s="7"/>
      <c r="J41" s="7"/>
    </row>
    <row r="42" spans="5:10" x14ac:dyDescent="0.25">
      <c r="E42" s="8"/>
      <c r="F42" s="8"/>
      <c r="G42" s="7"/>
      <c r="H42" s="7"/>
      <c r="I42" s="7"/>
      <c r="J42" s="7"/>
    </row>
    <row r="43" spans="5:10" x14ac:dyDescent="0.25">
      <c r="E43" s="8"/>
      <c r="F43" s="8"/>
      <c r="G43" s="7"/>
      <c r="H43" s="7"/>
      <c r="I43" s="7"/>
      <c r="J43" s="7"/>
    </row>
    <row r="44" spans="5:10" x14ac:dyDescent="0.25">
      <c r="E44" s="8"/>
      <c r="F44" s="8"/>
      <c r="G44" s="7"/>
      <c r="H44" s="7"/>
      <c r="I44" s="7"/>
      <c r="J44" s="7"/>
    </row>
    <row r="45" spans="5:10" x14ac:dyDescent="0.25">
      <c r="E45" s="8"/>
      <c r="F45" s="8"/>
      <c r="G45" s="7"/>
      <c r="H45" s="7"/>
      <c r="I45" s="7"/>
      <c r="J45" s="7"/>
    </row>
    <row r="46" spans="5:10" x14ac:dyDescent="0.25">
      <c r="E46" s="8"/>
      <c r="F46" s="8"/>
      <c r="G46" s="7"/>
      <c r="H46" s="7"/>
      <c r="I46" s="7"/>
      <c r="J46" s="7"/>
    </row>
    <row r="47" spans="5:10" x14ac:dyDescent="0.25">
      <c r="E47" s="8"/>
      <c r="F47" s="8"/>
      <c r="G47" s="7"/>
      <c r="H47" s="7"/>
      <c r="I47" s="7"/>
      <c r="J47" s="7"/>
    </row>
    <row r="48" spans="5:10" x14ac:dyDescent="0.25">
      <c r="E48" s="8"/>
      <c r="F48" s="8"/>
      <c r="G48" s="8"/>
      <c r="H48" s="8"/>
      <c r="I48" s="8"/>
      <c r="J48" s="8"/>
    </row>
    <row r="49" spans="1:10" x14ac:dyDescent="0.25">
      <c r="E49" s="8"/>
      <c r="F49" s="8"/>
      <c r="G49" s="8"/>
      <c r="H49" s="8"/>
      <c r="I49" s="8"/>
      <c r="J49" s="8"/>
    </row>
    <row r="50" spans="1:10" x14ac:dyDescent="0.25">
      <c r="G50" s="8"/>
      <c r="H50" s="8"/>
      <c r="I50" s="8"/>
    </row>
    <row r="53" spans="1:10" ht="15.75" x14ac:dyDescent="0.25">
      <c r="A53" s="49" t="s">
        <v>115</v>
      </c>
    </row>
  </sheetData>
  <sheetProtection sheet="1" objects="1" scenarios="1"/>
  <pageMargins left="0.45" right="0.45" top="0.25" bottom="0.25" header="0.3" footer="0.3"/>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4"/>
  <sheetViews>
    <sheetView showGridLines="0" workbookViewId="0">
      <selection activeCell="AH1" sqref="AH1"/>
    </sheetView>
  </sheetViews>
  <sheetFormatPr defaultColWidth="9.140625" defaultRowHeight="15" x14ac:dyDescent="0.25"/>
  <cols>
    <col min="1" max="1" width="30.85546875" style="9" customWidth="1"/>
    <col min="2" max="2" width="9.140625" style="9"/>
    <col min="3" max="3" width="2.28515625" style="9" customWidth="1"/>
    <col min="4" max="4" width="9.140625" style="9"/>
    <col min="5" max="5" width="2.28515625" style="9" customWidth="1"/>
    <col min="6" max="6" width="9.140625" style="9"/>
    <col min="7" max="7" width="2.28515625" style="9" customWidth="1"/>
    <col min="8" max="8" width="9.140625" style="9"/>
    <col min="9" max="9" width="2.28515625" style="9" customWidth="1"/>
    <col min="10" max="10" width="9.140625" style="9"/>
    <col min="11" max="11" width="2.28515625" style="9" customWidth="1"/>
    <col min="12" max="12" width="9.140625" style="9"/>
    <col min="13" max="13" width="2.28515625" style="9" customWidth="1"/>
    <col min="14" max="14" width="9.140625" style="9"/>
    <col min="15" max="15" width="2.28515625" style="9" customWidth="1"/>
    <col min="16" max="16" width="9.140625" style="9"/>
    <col min="17" max="17" width="2.28515625" style="9" customWidth="1"/>
    <col min="18" max="18" width="9.140625" style="9"/>
    <col min="19" max="19" width="2.28515625" style="9" customWidth="1"/>
    <col min="20" max="20" width="9.140625" style="9"/>
    <col min="21" max="21" width="2.28515625" style="9" customWidth="1"/>
    <col min="22" max="22" width="9.140625" style="9"/>
    <col min="23" max="23" width="2.28515625" style="9" customWidth="1"/>
    <col min="24" max="24" width="9.140625" style="9"/>
    <col min="25" max="25" width="2.28515625" style="9" customWidth="1"/>
    <col min="26" max="26" width="9.140625" style="9"/>
    <col min="27" max="27" width="2.28515625" style="9" customWidth="1"/>
    <col min="28" max="28" width="9.140625" style="9"/>
    <col min="29" max="29" width="2.28515625" style="9" customWidth="1"/>
    <col min="30" max="30" width="9.140625" style="9"/>
    <col min="31" max="31" width="2.28515625" style="9" customWidth="1"/>
    <col min="32" max="16384" width="9.140625" style="9"/>
  </cols>
  <sheetData>
    <row r="1" spans="1:32" ht="12" customHeight="1" x14ac:dyDescent="0.25">
      <c r="A1" s="57" t="s">
        <v>78</v>
      </c>
      <c r="B1" s="60" t="s">
        <v>0</v>
      </c>
      <c r="C1" s="60"/>
      <c r="D1" s="60"/>
      <c r="E1" s="57"/>
      <c r="F1" s="60" t="s">
        <v>1</v>
      </c>
      <c r="G1" s="60"/>
      <c r="H1" s="60"/>
      <c r="I1" s="57"/>
      <c r="J1" s="60" t="s">
        <v>2</v>
      </c>
      <c r="K1" s="60"/>
      <c r="L1" s="60"/>
      <c r="M1" s="57"/>
      <c r="N1" s="60" t="s">
        <v>3</v>
      </c>
      <c r="O1" s="60"/>
      <c r="P1" s="60"/>
      <c r="Q1" s="57"/>
      <c r="R1" s="60" t="s">
        <v>4</v>
      </c>
      <c r="S1" s="60"/>
      <c r="T1" s="60"/>
      <c r="U1" s="57"/>
      <c r="V1" s="60" t="s">
        <v>5</v>
      </c>
      <c r="W1" s="60"/>
      <c r="X1" s="60"/>
      <c r="Y1" s="57"/>
      <c r="Z1" s="60" t="s">
        <v>6</v>
      </c>
      <c r="AA1" s="60"/>
      <c r="AB1" s="60"/>
      <c r="AC1" s="57"/>
      <c r="AD1" s="60" t="s">
        <v>7</v>
      </c>
      <c r="AE1" s="60"/>
      <c r="AF1" s="60"/>
    </row>
    <row r="2" spans="1:32" ht="12" customHeight="1" x14ac:dyDescent="0.25">
      <c r="A2" s="58"/>
      <c r="B2" s="61" t="s">
        <v>8</v>
      </c>
      <c r="C2" s="62"/>
      <c r="D2" s="63" t="s">
        <v>9</v>
      </c>
      <c r="E2" s="58"/>
      <c r="F2" s="61" t="s">
        <v>8</v>
      </c>
      <c r="G2" s="62"/>
      <c r="H2" s="63" t="s">
        <v>9</v>
      </c>
      <c r="I2" s="58"/>
      <c r="J2" s="61" t="s">
        <v>10</v>
      </c>
      <c r="K2" s="62"/>
      <c r="L2" s="63" t="s">
        <v>9</v>
      </c>
      <c r="M2" s="58"/>
      <c r="N2" s="61" t="s">
        <v>8</v>
      </c>
      <c r="O2" s="62"/>
      <c r="P2" s="63" t="s">
        <v>9</v>
      </c>
      <c r="Q2" s="58"/>
      <c r="R2" s="61" t="s">
        <v>11</v>
      </c>
      <c r="S2" s="62"/>
      <c r="T2" s="63" t="s">
        <v>9</v>
      </c>
      <c r="U2" s="58"/>
      <c r="V2" s="61" t="s">
        <v>10</v>
      </c>
      <c r="W2" s="62"/>
      <c r="X2" s="63" t="s">
        <v>9</v>
      </c>
      <c r="Y2" s="58"/>
      <c r="Z2" s="61" t="s">
        <v>10</v>
      </c>
      <c r="AA2" s="62"/>
      <c r="AB2" s="63" t="s">
        <v>9</v>
      </c>
      <c r="AC2" s="58"/>
      <c r="AD2" s="61" t="s">
        <v>10</v>
      </c>
      <c r="AE2" s="58"/>
      <c r="AF2" s="63" t="s">
        <v>9</v>
      </c>
    </row>
    <row r="3" spans="1:32" ht="12" customHeight="1" x14ac:dyDescent="0.25">
      <c r="A3" s="58"/>
      <c r="B3" s="64" t="s">
        <v>12</v>
      </c>
      <c r="C3" s="58"/>
      <c r="D3" s="65" t="s">
        <v>13</v>
      </c>
      <c r="E3" s="58"/>
      <c r="F3" s="64" t="s">
        <v>12</v>
      </c>
      <c r="G3" s="58"/>
      <c r="H3" s="65" t="s">
        <v>13</v>
      </c>
      <c r="I3" s="58"/>
      <c r="J3" s="64" t="s">
        <v>12</v>
      </c>
      <c r="K3" s="58"/>
      <c r="L3" s="65" t="s">
        <v>13</v>
      </c>
      <c r="M3" s="58"/>
      <c r="N3" s="64" t="s">
        <v>12</v>
      </c>
      <c r="O3" s="58"/>
      <c r="P3" s="65" t="s">
        <v>13</v>
      </c>
      <c r="Q3" s="58"/>
      <c r="R3" s="64" t="s">
        <v>12</v>
      </c>
      <c r="S3" s="58"/>
      <c r="T3" s="65" t="s">
        <v>13</v>
      </c>
      <c r="U3" s="58"/>
      <c r="V3" s="64" t="s">
        <v>12</v>
      </c>
      <c r="W3" s="58"/>
      <c r="X3" s="65" t="s">
        <v>13</v>
      </c>
      <c r="Y3" s="58"/>
      <c r="Z3" s="64" t="s">
        <v>12</v>
      </c>
      <c r="AA3" s="58"/>
      <c r="AB3" s="65" t="s">
        <v>13</v>
      </c>
      <c r="AC3" s="58"/>
      <c r="AD3" s="64" t="s">
        <v>12</v>
      </c>
      <c r="AE3" s="58"/>
      <c r="AF3" s="65" t="s">
        <v>13</v>
      </c>
    </row>
    <row r="4" spans="1:32" ht="12" customHeight="1" x14ac:dyDescent="0.25">
      <c r="A4" s="59" t="s">
        <v>14</v>
      </c>
      <c r="B4" s="66">
        <v>6</v>
      </c>
      <c r="C4" s="58"/>
      <c r="D4" s="53"/>
      <c r="E4" s="58"/>
      <c r="F4" s="66">
        <v>3.5</v>
      </c>
      <c r="G4" s="58"/>
      <c r="H4" s="53"/>
      <c r="I4" s="58"/>
      <c r="J4" s="66">
        <v>180</v>
      </c>
      <c r="K4" s="58"/>
      <c r="L4" s="53"/>
      <c r="M4" s="58"/>
      <c r="N4" s="66">
        <v>25</v>
      </c>
      <c r="O4" s="58"/>
      <c r="P4" s="53"/>
      <c r="Q4" s="58"/>
      <c r="R4" s="66">
        <v>2800</v>
      </c>
      <c r="S4" s="58"/>
      <c r="T4" s="53"/>
      <c r="U4" s="58"/>
      <c r="V4" s="66">
        <v>120</v>
      </c>
      <c r="W4" s="58"/>
      <c r="X4" s="53"/>
      <c r="Y4" s="58"/>
      <c r="Z4" s="66">
        <v>60</v>
      </c>
      <c r="AA4" s="58"/>
      <c r="AB4" s="53"/>
      <c r="AC4" s="58"/>
      <c r="AD4" s="66">
        <v>75</v>
      </c>
      <c r="AE4" s="58"/>
      <c r="AF4" s="53"/>
    </row>
    <row r="5" spans="1:32" ht="12" customHeight="1" x14ac:dyDescent="0.25">
      <c r="A5" s="59" t="s">
        <v>15</v>
      </c>
      <c r="B5" s="67">
        <v>120</v>
      </c>
      <c r="C5" s="58"/>
      <c r="D5" s="53"/>
      <c r="E5" s="58"/>
      <c r="F5" s="70">
        <v>120</v>
      </c>
      <c r="G5" s="58"/>
      <c r="H5" s="53"/>
      <c r="I5" s="58"/>
      <c r="J5" s="67">
        <v>5.25</v>
      </c>
      <c r="K5" s="63"/>
      <c r="L5" s="54"/>
      <c r="M5" s="58"/>
      <c r="N5" s="67">
        <v>40</v>
      </c>
      <c r="O5" s="58"/>
      <c r="P5" s="54"/>
      <c r="Q5" s="58"/>
      <c r="R5" s="71">
        <v>0.36</v>
      </c>
      <c r="S5" s="58"/>
      <c r="T5" s="54"/>
      <c r="U5" s="58"/>
      <c r="V5" s="67">
        <v>6.5</v>
      </c>
      <c r="W5" s="58"/>
      <c r="X5" s="54"/>
      <c r="Y5" s="58"/>
      <c r="Z5" s="67">
        <v>12.25</v>
      </c>
      <c r="AA5" s="58"/>
      <c r="AB5" s="54"/>
      <c r="AC5" s="58"/>
      <c r="AD5" s="67">
        <v>8</v>
      </c>
      <c r="AE5" s="58"/>
      <c r="AF5" s="54"/>
    </row>
    <row r="6" spans="1:32" ht="12" customHeight="1" x14ac:dyDescent="0.25">
      <c r="A6" s="58"/>
      <c r="B6" s="63"/>
      <c r="C6" s="58"/>
      <c r="D6" s="58"/>
      <c r="E6" s="58"/>
      <c r="F6" s="63"/>
      <c r="G6" s="58"/>
      <c r="H6" s="58"/>
      <c r="I6" s="58"/>
      <c r="J6" s="63"/>
      <c r="K6" s="63"/>
      <c r="L6" s="63"/>
      <c r="M6" s="58"/>
      <c r="N6" s="63"/>
      <c r="O6" s="58"/>
      <c r="P6" s="63"/>
      <c r="Q6" s="58"/>
      <c r="R6" s="63"/>
      <c r="S6" s="58"/>
      <c r="T6" s="63"/>
      <c r="U6" s="58"/>
      <c r="V6" s="63"/>
      <c r="W6" s="58"/>
      <c r="X6" s="63"/>
      <c r="Y6" s="58"/>
      <c r="Z6" s="63"/>
      <c r="AA6" s="58"/>
      <c r="AB6" s="63"/>
      <c r="AC6" s="58"/>
      <c r="AD6" s="63"/>
      <c r="AE6" s="58"/>
      <c r="AF6" s="63"/>
    </row>
    <row r="7" spans="1:32" ht="12" customHeight="1" x14ac:dyDescent="0.25">
      <c r="A7" s="58"/>
      <c r="B7" s="63"/>
      <c r="C7" s="58"/>
      <c r="D7" s="58"/>
      <c r="E7" s="58"/>
      <c r="F7" s="63"/>
      <c r="G7" s="58"/>
      <c r="H7" s="58"/>
      <c r="I7" s="58"/>
      <c r="J7" s="63"/>
      <c r="K7" s="63"/>
      <c r="L7" s="63"/>
      <c r="M7" s="58"/>
      <c r="N7" s="63"/>
      <c r="O7" s="58"/>
      <c r="P7" s="63"/>
      <c r="Q7" s="58"/>
      <c r="R7" s="63"/>
      <c r="S7" s="58"/>
      <c r="T7" s="63"/>
      <c r="U7" s="58"/>
      <c r="V7" s="63"/>
      <c r="W7" s="58"/>
      <c r="X7" s="63"/>
      <c r="Y7" s="58"/>
      <c r="Z7" s="63"/>
      <c r="AA7" s="58"/>
      <c r="AB7" s="63"/>
      <c r="AC7" s="58"/>
      <c r="AD7" s="63"/>
      <c r="AE7" s="58"/>
      <c r="AF7" s="63"/>
    </row>
    <row r="8" spans="1:32" ht="12" customHeight="1" x14ac:dyDescent="0.25">
      <c r="A8" s="59" t="s">
        <v>16</v>
      </c>
      <c r="B8" s="68">
        <f>B4*B5</f>
        <v>720</v>
      </c>
      <c r="C8" s="68"/>
      <c r="D8" s="68">
        <f t="shared" ref="D8:AF8" si="0">D4*D5</f>
        <v>0</v>
      </c>
      <c r="E8" s="68"/>
      <c r="F8" s="68">
        <f t="shared" si="0"/>
        <v>420</v>
      </c>
      <c r="G8" s="68"/>
      <c r="H8" s="68">
        <f t="shared" si="0"/>
        <v>0</v>
      </c>
      <c r="I8" s="68"/>
      <c r="J8" s="68">
        <f t="shared" si="0"/>
        <v>945</v>
      </c>
      <c r="K8" s="68"/>
      <c r="L8" s="68">
        <f t="shared" si="0"/>
        <v>0</v>
      </c>
      <c r="M8" s="68"/>
      <c r="N8" s="68">
        <f t="shared" si="0"/>
        <v>1000</v>
      </c>
      <c r="O8" s="68"/>
      <c r="P8" s="68">
        <f t="shared" si="0"/>
        <v>0</v>
      </c>
      <c r="Q8" s="68"/>
      <c r="R8" s="68">
        <f t="shared" si="0"/>
        <v>1008</v>
      </c>
      <c r="S8" s="68"/>
      <c r="T8" s="68">
        <f t="shared" si="0"/>
        <v>0</v>
      </c>
      <c r="U8" s="68"/>
      <c r="V8" s="68">
        <f t="shared" si="0"/>
        <v>780</v>
      </c>
      <c r="W8" s="68"/>
      <c r="X8" s="68">
        <f t="shared" si="0"/>
        <v>0</v>
      </c>
      <c r="Y8" s="68"/>
      <c r="Z8" s="68">
        <f t="shared" si="0"/>
        <v>735</v>
      </c>
      <c r="AA8" s="68"/>
      <c r="AB8" s="68">
        <f t="shared" si="0"/>
        <v>0</v>
      </c>
      <c r="AC8" s="68"/>
      <c r="AD8" s="68">
        <f t="shared" si="0"/>
        <v>600</v>
      </c>
      <c r="AE8" s="68"/>
      <c r="AF8" s="68">
        <f t="shared" si="0"/>
        <v>0</v>
      </c>
    </row>
    <row r="9" spans="1:32" ht="12" customHeight="1" x14ac:dyDescent="0.25">
      <c r="A9" s="58"/>
      <c r="B9" s="68"/>
      <c r="C9" s="58"/>
      <c r="D9" s="58"/>
      <c r="E9" s="58"/>
      <c r="F9" s="68"/>
      <c r="G9" s="58"/>
      <c r="H9" s="58"/>
      <c r="I9" s="58"/>
      <c r="J9" s="68"/>
      <c r="K9" s="58"/>
      <c r="L9" s="58"/>
      <c r="M9" s="58"/>
      <c r="N9" s="68"/>
      <c r="O9" s="58"/>
      <c r="P9" s="58"/>
      <c r="Q9" s="58"/>
      <c r="R9" s="68"/>
      <c r="S9" s="58"/>
      <c r="T9" s="58"/>
      <c r="U9" s="58"/>
      <c r="V9" s="68"/>
      <c r="W9" s="58"/>
      <c r="X9" s="58"/>
      <c r="Y9" s="58"/>
      <c r="Z9" s="68"/>
      <c r="AA9" s="58"/>
      <c r="AB9" s="58"/>
      <c r="AC9" s="58"/>
      <c r="AD9" s="68"/>
      <c r="AE9" s="58"/>
      <c r="AF9" s="58"/>
    </row>
    <row r="10" spans="1:32" ht="12" customHeight="1" x14ac:dyDescent="0.25">
      <c r="A10" s="59" t="s">
        <v>17</v>
      </c>
      <c r="B10" s="68"/>
      <c r="C10" s="58"/>
      <c r="D10" s="58"/>
      <c r="E10" s="58"/>
      <c r="F10" s="68"/>
      <c r="G10" s="58"/>
      <c r="H10" s="58"/>
      <c r="I10" s="58"/>
      <c r="J10" s="68"/>
      <c r="K10" s="58"/>
      <c r="L10" s="58"/>
      <c r="M10" s="58"/>
      <c r="N10" s="68"/>
      <c r="O10" s="58"/>
      <c r="P10" s="58"/>
      <c r="Q10" s="58"/>
      <c r="R10" s="68"/>
      <c r="S10" s="58"/>
      <c r="T10" s="58"/>
      <c r="U10" s="58"/>
      <c r="V10" s="68"/>
      <c r="W10" s="58"/>
      <c r="X10" s="58"/>
      <c r="Y10" s="58"/>
      <c r="Z10" s="68"/>
      <c r="AA10" s="58"/>
      <c r="AB10" s="58"/>
      <c r="AC10" s="58"/>
      <c r="AD10" s="68"/>
      <c r="AE10" s="58"/>
      <c r="AF10" s="58"/>
    </row>
    <row r="11" spans="1:32" ht="12" customHeight="1" x14ac:dyDescent="0.25">
      <c r="A11" s="59" t="s">
        <v>18</v>
      </c>
      <c r="B11" s="68">
        <v>0</v>
      </c>
      <c r="C11" s="58"/>
      <c r="D11" s="55"/>
      <c r="E11" s="58"/>
      <c r="F11" s="68">
        <v>60</v>
      </c>
      <c r="G11" s="58"/>
      <c r="H11" s="55"/>
      <c r="I11" s="58"/>
      <c r="J11" s="68">
        <v>85.84</v>
      </c>
      <c r="K11" s="58"/>
      <c r="L11" s="55"/>
      <c r="M11" s="58"/>
      <c r="N11" s="68">
        <v>72.900000000000006</v>
      </c>
      <c r="O11" s="58"/>
      <c r="P11" s="55"/>
      <c r="Q11" s="58"/>
      <c r="R11" s="68">
        <v>61.88</v>
      </c>
      <c r="S11" s="58"/>
      <c r="T11" s="55"/>
      <c r="U11" s="58"/>
      <c r="V11" s="68">
        <v>24.8</v>
      </c>
      <c r="W11" s="58"/>
      <c r="X11" s="55"/>
      <c r="Y11" s="58"/>
      <c r="Z11" s="68">
        <v>65.8</v>
      </c>
      <c r="AA11" s="58"/>
      <c r="AB11" s="55"/>
      <c r="AC11" s="58"/>
      <c r="AD11" s="68">
        <v>27.2</v>
      </c>
      <c r="AE11" s="58"/>
      <c r="AF11" s="55"/>
    </row>
    <row r="12" spans="1:32" ht="12" customHeight="1" x14ac:dyDescent="0.25">
      <c r="A12" s="59" t="s">
        <v>19</v>
      </c>
      <c r="B12" s="68">
        <v>0</v>
      </c>
      <c r="C12" s="58"/>
      <c r="D12" s="53"/>
      <c r="E12" s="58"/>
      <c r="F12" s="68">
        <v>40</v>
      </c>
      <c r="G12" s="58"/>
      <c r="H12" s="53"/>
      <c r="I12" s="58"/>
      <c r="J12" s="68">
        <v>44.8</v>
      </c>
      <c r="K12" s="58"/>
      <c r="L12" s="53"/>
      <c r="M12" s="58"/>
      <c r="N12" s="68">
        <v>30</v>
      </c>
      <c r="O12" s="58"/>
      <c r="P12" s="53"/>
      <c r="Q12" s="58"/>
      <c r="R12" s="68">
        <v>46.9</v>
      </c>
      <c r="S12" s="58"/>
      <c r="T12" s="53"/>
      <c r="U12" s="58"/>
      <c r="V12" s="68">
        <v>29.4</v>
      </c>
      <c r="W12" s="58"/>
      <c r="X12" s="53"/>
      <c r="Y12" s="58"/>
      <c r="Z12" s="68">
        <v>46</v>
      </c>
      <c r="AA12" s="58"/>
      <c r="AB12" s="53"/>
      <c r="AC12" s="58"/>
      <c r="AD12" s="68">
        <v>36</v>
      </c>
      <c r="AE12" s="58"/>
      <c r="AF12" s="53"/>
    </row>
    <row r="13" spans="1:32" ht="12" customHeight="1" x14ac:dyDescent="0.25">
      <c r="A13" s="59" t="s">
        <v>20</v>
      </c>
      <c r="B13" s="68">
        <v>0</v>
      </c>
      <c r="C13" s="58"/>
      <c r="D13" s="53"/>
      <c r="E13" s="58"/>
      <c r="F13" s="68">
        <v>0</v>
      </c>
      <c r="G13" s="58"/>
      <c r="H13" s="53"/>
      <c r="I13" s="58"/>
      <c r="J13" s="68">
        <v>0</v>
      </c>
      <c r="K13" s="58"/>
      <c r="L13" s="53"/>
      <c r="M13" s="58"/>
      <c r="N13" s="68">
        <v>0</v>
      </c>
      <c r="O13" s="58"/>
      <c r="P13" s="53"/>
      <c r="Q13" s="58"/>
      <c r="R13" s="68">
        <v>20</v>
      </c>
      <c r="S13" s="58"/>
      <c r="T13" s="53"/>
      <c r="U13" s="58"/>
      <c r="V13" s="68">
        <v>10.5</v>
      </c>
      <c r="W13" s="58"/>
      <c r="X13" s="53"/>
      <c r="Y13" s="58"/>
      <c r="Z13" s="68">
        <v>0</v>
      </c>
      <c r="AA13" s="58"/>
      <c r="AB13" s="53"/>
      <c r="AC13" s="58"/>
      <c r="AD13" s="68">
        <v>10.5</v>
      </c>
      <c r="AE13" s="58"/>
      <c r="AF13" s="53"/>
    </row>
    <row r="14" spans="1:32" ht="12" customHeight="1" x14ac:dyDescent="0.25">
      <c r="A14" s="59" t="s">
        <v>21</v>
      </c>
      <c r="B14" s="68">
        <v>0</v>
      </c>
      <c r="C14" s="58"/>
      <c r="D14" s="53"/>
      <c r="E14" s="58"/>
      <c r="F14" s="68">
        <v>0</v>
      </c>
      <c r="G14" s="58"/>
      <c r="H14" s="53"/>
      <c r="I14" s="58"/>
      <c r="J14" s="68">
        <v>0</v>
      </c>
      <c r="K14" s="58"/>
      <c r="L14" s="53"/>
      <c r="M14" s="58"/>
      <c r="N14" s="68">
        <v>0</v>
      </c>
      <c r="O14" s="58"/>
      <c r="P14" s="53"/>
      <c r="Q14" s="58"/>
      <c r="R14" s="68">
        <v>0</v>
      </c>
      <c r="S14" s="58"/>
      <c r="T14" s="53"/>
      <c r="U14" s="58"/>
      <c r="V14" s="68">
        <v>0</v>
      </c>
      <c r="W14" s="58"/>
      <c r="X14" s="53"/>
      <c r="Y14" s="58"/>
      <c r="Z14" s="68">
        <v>4</v>
      </c>
      <c r="AA14" s="58"/>
      <c r="AB14" s="53"/>
      <c r="AC14" s="58"/>
      <c r="AD14" s="68">
        <v>0</v>
      </c>
      <c r="AE14" s="58"/>
      <c r="AF14" s="53"/>
    </row>
    <row r="15" spans="1:32" ht="12" customHeight="1" x14ac:dyDescent="0.25">
      <c r="A15" s="59" t="s">
        <v>22</v>
      </c>
      <c r="B15" s="68">
        <v>85</v>
      </c>
      <c r="C15" s="58"/>
      <c r="D15" s="53"/>
      <c r="E15" s="58"/>
      <c r="F15" s="68">
        <v>24.79</v>
      </c>
      <c r="G15" s="58"/>
      <c r="H15" s="53"/>
      <c r="I15" s="58"/>
      <c r="J15" s="68">
        <v>218.87</v>
      </c>
      <c r="K15" s="58"/>
      <c r="L15" s="53"/>
      <c r="M15" s="58"/>
      <c r="N15" s="68">
        <v>197.94</v>
      </c>
      <c r="O15" s="58"/>
      <c r="P15" s="53"/>
      <c r="Q15" s="58"/>
      <c r="R15" s="68">
        <v>83.26</v>
      </c>
      <c r="S15" s="58"/>
      <c r="T15" s="53"/>
      <c r="U15" s="58"/>
      <c r="V15" s="68">
        <v>174.39</v>
      </c>
      <c r="W15" s="58"/>
      <c r="X15" s="53"/>
      <c r="Y15" s="58"/>
      <c r="Z15" s="68">
        <v>19.670000000000002</v>
      </c>
      <c r="AA15" s="58"/>
      <c r="AB15" s="53"/>
      <c r="AC15" s="58"/>
      <c r="AD15" s="68">
        <v>176.41</v>
      </c>
      <c r="AE15" s="58"/>
      <c r="AF15" s="53"/>
    </row>
    <row r="16" spans="1:32" ht="12" customHeight="1" x14ac:dyDescent="0.25">
      <c r="A16" s="59" t="s">
        <v>23</v>
      </c>
      <c r="B16" s="68">
        <v>0</v>
      </c>
      <c r="C16" s="58"/>
      <c r="D16" s="53"/>
      <c r="E16" s="58"/>
      <c r="F16" s="68">
        <v>0</v>
      </c>
      <c r="G16" s="58"/>
      <c r="H16" s="53"/>
      <c r="I16" s="58"/>
      <c r="J16" s="68">
        <v>40</v>
      </c>
      <c r="K16" s="58"/>
      <c r="L16" s="53"/>
      <c r="M16" s="58"/>
      <c r="N16" s="68">
        <v>30</v>
      </c>
      <c r="O16" s="58"/>
      <c r="P16" s="53"/>
      <c r="Q16" s="58"/>
      <c r="R16" s="68">
        <v>40</v>
      </c>
      <c r="S16" s="58"/>
      <c r="T16" s="53"/>
      <c r="U16" s="58"/>
      <c r="V16" s="68">
        <v>25</v>
      </c>
      <c r="W16" s="58"/>
      <c r="X16" s="53"/>
      <c r="Y16" s="58"/>
      <c r="Z16" s="68">
        <v>40</v>
      </c>
      <c r="AA16" s="58"/>
      <c r="AB16" s="53"/>
      <c r="AC16" s="58"/>
      <c r="AD16" s="68">
        <v>25</v>
      </c>
      <c r="AE16" s="58"/>
      <c r="AF16" s="53"/>
    </row>
    <row r="17" spans="1:32" ht="12" customHeight="1" x14ac:dyDescent="0.25">
      <c r="A17" s="59" t="s">
        <v>24</v>
      </c>
      <c r="B17" s="68">
        <v>46.69</v>
      </c>
      <c r="C17" s="58"/>
      <c r="D17" s="53"/>
      <c r="E17" s="58"/>
      <c r="F17" s="68">
        <v>46.85</v>
      </c>
      <c r="G17" s="58"/>
      <c r="H17" s="53"/>
      <c r="I17" s="58"/>
      <c r="J17" s="68">
        <v>36.56</v>
      </c>
      <c r="K17" s="58"/>
      <c r="L17" s="53"/>
      <c r="M17" s="58"/>
      <c r="N17" s="68">
        <v>19.079999999999998</v>
      </c>
      <c r="O17" s="58"/>
      <c r="P17" s="53"/>
      <c r="Q17" s="58"/>
      <c r="R17" s="68">
        <v>26.92</v>
      </c>
      <c r="S17" s="58"/>
      <c r="T17" s="53"/>
      <c r="U17" s="58"/>
      <c r="V17" s="68">
        <v>25.98</v>
      </c>
      <c r="W17" s="58"/>
      <c r="X17" s="53"/>
      <c r="Y17" s="58"/>
      <c r="Z17" s="68">
        <v>20.83</v>
      </c>
      <c r="AA17" s="58"/>
      <c r="AB17" s="53"/>
      <c r="AC17" s="58"/>
      <c r="AD17" s="68">
        <v>22.11</v>
      </c>
      <c r="AE17" s="58"/>
      <c r="AF17" s="53"/>
    </row>
    <row r="18" spans="1:32" ht="12" customHeight="1" x14ac:dyDescent="0.25">
      <c r="A18" s="59" t="s">
        <v>25</v>
      </c>
      <c r="B18" s="68">
        <v>33.99</v>
      </c>
      <c r="C18" s="58"/>
      <c r="D18" s="53"/>
      <c r="E18" s="58"/>
      <c r="F18" s="68">
        <v>40.130000000000003</v>
      </c>
      <c r="G18" s="58"/>
      <c r="H18" s="53"/>
      <c r="I18" s="58"/>
      <c r="J18" s="68">
        <v>26.84</v>
      </c>
      <c r="K18" s="58"/>
      <c r="L18" s="53"/>
      <c r="M18" s="58"/>
      <c r="N18" s="68">
        <v>17.02</v>
      </c>
      <c r="O18" s="58"/>
      <c r="P18" s="53"/>
      <c r="Q18" s="58"/>
      <c r="R18" s="68">
        <v>23.86</v>
      </c>
      <c r="S18" s="58"/>
      <c r="T18" s="53"/>
      <c r="U18" s="58"/>
      <c r="V18" s="68">
        <v>21.36</v>
      </c>
      <c r="W18" s="58"/>
      <c r="X18" s="53"/>
      <c r="Y18" s="58"/>
      <c r="Z18" s="68">
        <v>19.45</v>
      </c>
      <c r="AA18" s="58"/>
      <c r="AB18" s="53"/>
      <c r="AC18" s="58"/>
      <c r="AD18" s="68">
        <v>20.059999999999999</v>
      </c>
      <c r="AE18" s="58"/>
      <c r="AF18" s="53"/>
    </row>
    <row r="19" spans="1:32" ht="12" customHeight="1" x14ac:dyDescent="0.25">
      <c r="A19" s="59" t="s">
        <v>26</v>
      </c>
      <c r="B19" s="79">
        <f>'Irrigation Investment'!I38</f>
        <v>28.753694444444442</v>
      </c>
      <c r="C19" s="80"/>
      <c r="D19" s="81"/>
      <c r="E19" s="80"/>
      <c r="F19" s="79">
        <f>B19</f>
        <v>28.753694444444442</v>
      </c>
      <c r="G19" s="80"/>
      <c r="H19" s="81"/>
      <c r="I19" s="80"/>
      <c r="J19" s="79">
        <f>'Irrigation Investment'!E38</f>
        <v>23.961412037037036</v>
      </c>
      <c r="K19" s="80"/>
      <c r="L19" s="81"/>
      <c r="M19" s="80"/>
      <c r="N19" s="79">
        <f>J19</f>
        <v>23.961412037037036</v>
      </c>
      <c r="O19" s="80"/>
      <c r="P19" s="81"/>
      <c r="Q19" s="80"/>
      <c r="R19" s="79">
        <f>J19</f>
        <v>23.961412037037036</v>
      </c>
      <c r="S19" s="80"/>
      <c r="T19" s="81"/>
      <c r="U19" s="80"/>
      <c r="V19" s="79">
        <f>J19</f>
        <v>23.961412037037036</v>
      </c>
      <c r="W19" s="80"/>
      <c r="X19" s="81"/>
      <c r="Y19" s="80"/>
      <c r="Z19" s="79">
        <f>J19</f>
        <v>23.961412037037036</v>
      </c>
      <c r="AA19" s="80"/>
      <c r="AB19" s="81"/>
      <c r="AC19" s="80"/>
      <c r="AD19" s="79">
        <f>J19</f>
        <v>23.961412037037036</v>
      </c>
      <c r="AE19" s="80"/>
      <c r="AF19" s="81"/>
    </row>
    <row r="20" spans="1:32" ht="12" customHeight="1" x14ac:dyDescent="0.25">
      <c r="A20" s="59" t="s">
        <v>27</v>
      </c>
      <c r="B20" s="79">
        <f>'Irrigation Investment'!I36</f>
        <v>19.674599999999998</v>
      </c>
      <c r="C20" s="80"/>
      <c r="D20" s="81"/>
      <c r="E20" s="80"/>
      <c r="F20" s="79">
        <f>B20</f>
        <v>19.674599999999998</v>
      </c>
      <c r="G20" s="80"/>
      <c r="H20" s="81"/>
      <c r="I20" s="80"/>
      <c r="J20" s="79">
        <f>'Irrigation Investment'!E36</f>
        <v>16.395500000000002</v>
      </c>
      <c r="K20" s="80"/>
      <c r="L20" s="81"/>
      <c r="M20" s="80"/>
      <c r="N20" s="79">
        <f>J20</f>
        <v>16.395500000000002</v>
      </c>
      <c r="O20" s="80"/>
      <c r="P20" s="81"/>
      <c r="Q20" s="80"/>
      <c r="R20" s="79">
        <f>J20</f>
        <v>16.395500000000002</v>
      </c>
      <c r="S20" s="80"/>
      <c r="T20" s="81"/>
      <c r="U20" s="80"/>
      <c r="V20" s="79">
        <f>J20</f>
        <v>16.395500000000002</v>
      </c>
      <c r="W20" s="80"/>
      <c r="X20" s="81"/>
      <c r="Y20" s="80"/>
      <c r="Z20" s="79">
        <f>J20</f>
        <v>16.395500000000002</v>
      </c>
      <c r="AA20" s="80"/>
      <c r="AB20" s="81"/>
      <c r="AC20" s="80"/>
      <c r="AD20" s="79">
        <f>J20</f>
        <v>16.395500000000002</v>
      </c>
      <c r="AE20" s="80"/>
      <c r="AF20" s="81"/>
    </row>
    <row r="21" spans="1:32" ht="12" customHeight="1" x14ac:dyDescent="0.25">
      <c r="A21" s="59" t="s">
        <v>28</v>
      </c>
      <c r="B21" s="79">
        <v>0</v>
      </c>
      <c r="C21" s="80"/>
      <c r="D21" s="81"/>
      <c r="E21" s="80"/>
      <c r="F21" s="79">
        <v>0</v>
      </c>
      <c r="G21" s="80"/>
      <c r="H21" s="81"/>
      <c r="I21" s="80"/>
      <c r="J21" s="79">
        <v>36</v>
      </c>
      <c r="K21" s="80"/>
      <c r="L21" s="81"/>
      <c r="M21" s="80"/>
      <c r="N21" s="79">
        <v>0</v>
      </c>
      <c r="O21" s="80"/>
      <c r="P21" s="81"/>
      <c r="Q21" s="80"/>
      <c r="R21" s="79">
        <v>0</v>
      </c>
      <c r="S21" s="80"/>
      <c r="T21" s="81"/>
      <c r="U21" s="80"/>
      <c r="V21" s="79">
        <v>0</v>
      </c>
      <c r="W21" s="80"/>
      <c r="X21" s="81"/>
      <c r="Y21" s="80"/>
      <c r="Z21" s="79">
        <v>0</v>
      </c>
      <c r="AA21" s="80"/>
      <c r="AB21" s="81"/>
      <c r="AC21" s="80"/>
      <c r="AD21" s="79">
        <v>0</v>
      </c>
      <c r="AE21" s="80"/>
      <c r="AF21" s="81"/>
    </row>
    <row r="22" spans="1:32" ht="12" customHeight="1" x14ac:dyDescent="0.25">
      <c r="A22" s="59" t="s">
        <v>29</v>
      </c>
      <c r="B22" s="79">
        <v>19.55</v>
      </c>
      <c r="C22" s="80"/>
      <c r="D22" s="81"/>
      <c r="E22" s="80"/>
      <c r="F22" s="79">
        <v>15.05</v>
      </c>
      <c r="G22" s="80"/>
      <c r="H22" s="81"/>
      <c r="I22" s="80"/>
      <c r="J22" s="79">
        <v>8.75</v>
      </c>
      <c r="K22" s="80"/>
      <c r="L22" s="81"/>
      <c r="M22" s="80"/>
      <c r="N22" s="79">
        <v>159.75</v>
      </c>
      <c r="O22" s="80"/>
      <c r="P22" s="81"/>
      <c r="Q22" s="80"/>
      <c r="R22" s="79">
        <v>14.25</v>
      </c>
      <c r="S22" s="80"/>
      <c r="T22" s="81"/>
      <c r="U22" s="80"/>
      <c r="V22" s="79">
        <v>8.75</v>
      </c>
      <c r="W22" s="80"/>
      <c r="X22" s="81"/>
      <c r="Y22" s="80"/>
      <c r="Z22" s="79">
        <v>5.25</v>
      </c>
      <c r="AA22" s="80"/>
      <c r="AB22" s="81"/>
      <c r="AC22" s="80"/>
      <c r="AD22" s="79">
        <v>8.75</v>
      </c>
      <c r="AE22" s="80"/>
      <c r="AF22" s="81"/>
    </row>
    <row r="23" spans="1:32" ht="12" customHeight="1" thickBot="1" x14ac:dyDescent="0.3">
      <c r="A23" s="59" t="s">
        <v>30</v>
      </c>
      <c r="B23" s="82">
        <f>SUM(B11:B22)*0.075*0.5</f>
        <v>8.7621860416666664</v>
      </c>
      <c r="C23" s="80"/>
      <c r="D23" s="83"/>
      <c r="E23" s="80"/>
      <c r="F23" s="82">
        <f>SUM(F11:F22)*0.075*0.5</f>
        <v>10.321811041666665</v>
      </c>
      <c r="G23" s="80"/>
      <c r="H23" s="83"/>
      <c r="I23" s="80"/>
      <c r="J23" s="82">
        <f>SUM(J11:J22)*0.075*0.5</f>
        <v>20.175634201388885</v>
      </c>
      <c r="K23" s="80"/>
      <c r="L23" s="83"/>
      <c r="M23" s="80"/>
      <c r="N23" s="82">
        <f>SUM(N11:N22)*0.075*0.5</f>
        <v>21.264259201388892</v>
      </c>
      <c r="O23" s="80"/>
      <c r="P23" s="83"/>
      <c r="Q23" s="80"/>
      <c r="R23" s="82">
        <f>SUM(R11:R22)*0.075*0.5</f>
        <v>13.403509201388891</v>
      </c>
      <c r="S23" s="80"/>
      <c r="T23" s="83"/>
      <c r="U23" s="80"/>
      <c r="V23" s="82">
        <f>SUM(V11:V22)*0.075*0.5</f>
        <v>13.52013420138889</v>
      </c>
      <c r="W23" s="80"/>
      <c r="X23" s="83"/>
      <c r="Y23" s="80"/>
      <c r="Z23" s="82">
        <f>SUM(Z11:Z22)*0.075*0.5</f>
        <v>9.8008842013888877</v>
      </c>
      <c r="AA23" s="80"/>
      <c r="AB23" s="83"/>
      <c r="AC23" s="80"/>
      <c r="AD23" s="82">
        <f>SUM(AD11:AD22)*0.075*0.5</f>
        <v>13.739509201388891</v>
      </c>
      <c r="AE23" s="80"/>
      <c r="AF23" s="83"/>
    </row>
    <row r="24" spans="1:32" ht="12" customHeight="1" thickTop="1" x14ac:dyDescent="0.25">
      <c r="A24" s="58"/>
      <c r="B24" s="68"/>
      <c r="C24" s="58"/>
      <c r="D24" s="58"/>
      <c r="E24" s="58"/>
      <c r="F24" s="68"/>
      <c r="G24" s="58"/>
      <c r="H24" s="58"/>
      <c r="I24" s="58"/>
      <c r="J24" s="68"/>
      <c r="K24" s="58"/>
      <c r="L24" s="58"/>
      <c r="M24" s="58"/>
      <c r="N24" s="68"/>
      <c r="O24" s="58"/>
      <c r="P24" s="58"/>
      <c r="Q24" s="58"/>
      <c r="R24" s="68"/>
      <c r="S24" s="58"/>
      <c r="T24" s="58"/>
      <c r="U24" s="58"/>
      <c r="V24" s="68"/>
      <c r="W24" s="58"/>
      <c r="X24" s="58"/>
      <c r="Y24" s="58"/>
      <c r="Z24" s="68"/>
      <c r="AA24" s="58"/>
      <c r="AB24" s="58"/>
      <c r="AC24" s="58"/>
      <c r="AD24" s="68"/>
      <c r="AE24" s="58"/>
      <c r="AF24" s="58"/>
    </row>
    <row r="25" spans="1:32" ht="12" customHeight="1" x14ac:dyDescent="0.25">
      <c r="A25" s="59" t="s">
        <v>31</v>
      </c>
      <c r="B25" s="68">
        <f>SUM(B11:B23)</f>
        <v>242.42048048611113</v>
      </c>
      <c r="C25" s="68"/>
      <c r="D25" s="68">
        <f t="shared" ref="D25:AF25" si="1">SUM(D11:D23)</f>
        <v>0</v>
      </c>
      <c r="E25" s="68"/>
      <c r="F25" s="68">
        <f t="shared" si="1"/>
        <v>285.57010548611106</v>
      </c>
      <c r="G25" s="68"/>
      <c r="H25" s="68">
        <f t="shared" si="1"/>
        <v>0</v>
      </c>
      <c r="I25" s="68"/>
      <c r="J25" s="68">
        <f t="shared" si="1"/>
        <v>558.19254623842585</v>
      </c>
      <c r="K25" s="68"/>
      <c r="L25" s="68">
        <f t="shared" si="1"/>
        <v>0</v>
      </c>
      <c r="M25" s="68"/>
      <c r="N25" s="68">
        <f t="shared" si="1"/>
        <v>588.31117123842603</v>
      </c>
      <c r="O25" s="68"/>
      <c r="P25" s="68">
        <f t="shared" si="1"/>
        <v>0</v>
      </c>
      <c r="Q25" s="68"/>
      <c r="R25" s="68">
        <f t="shared" si="1"/>
        <v>370.83042123842597</v>
      </c>
      <c r="S25" s="68"/>
      <c r="T25" s="68">
        <f t="shared" si="1"/>
        <v>0</v>
      </c>
      <c r="U25" s="68"/>
      <c r="V25" s="68">
        <f t="shared" si="1"/>
        <v>374.05704623842598</v>
      </c>
      <c r="W25" s="68"/>
      <c r="X25" s="68">
        <f t="shared" si="1"/>
        <v>0</v>
      </c>
      <c r="Y25" s="68"/>
      <c r="Z25" s="68">
        <f t="shared" si="1"/>
        <v>271.15779623842593</v>
      </c>
      <c r="AA25" s="68"/>
      <c r="AB25" s="68">
        <f t="shared" si="1"/>
        <v>0</v>
      </c>
      <c r="AC25" s="68"/>
      <c r="AD25" s="68">
        <f t="shared" si="1"/>
        <v>380.12642123842602</v>
      </c>
      <c r="AE25" s="68"/>
      <c r="AF25" s="68">
        <f t="shared" si="1"/>
        <v>0</v>
      </c>
    </row>
    <row r="26" spans="1:32" ht="12" customHeight="1" x14ac:dyDescent="0.25">
      <c r="A26" s="58"/>
      <c r="B26" s="68"/>
      <c r="C26" s="58"/>
      <c r="D26" s="58"/>
      <c r="E26" s="58"/>
      <c r="F26" s="68"/>
      <c r="G26" s="58"/>
      <c r="H26" s="58"/>
      <c r="I26" s="58"/>
      <c r="J26" s="68"/>
      <c r="K26" s="58"/>
      <c r="L26" s="58"/>
      <c r="M26" s="58"/>
      <c r="N26" s="68"/>
      <c r="O26" s="58"/>
      <c r="P26" s="58"/>
      <c r="Q26" s="58"/>
      <c r="R26" s="68"/>
      <c r="S26" s="58"/>
      <c r="T26" s="58"/>
      <c r="U26" s="58"/>
      <c r="V26" s="68"/>
      <c r="W26" s="58"/>
      <c r="X26" s="58"/>
      <c r="Y26" s="58"/>
      <c r="Z26" s="68"/>
      <c r="AA26" s="58"/>
      <c r="AB26" s="58"/>
      <c r="AC26" s="58"/>
      <c r="AD26" s="68"/>
      <c r="AE26" s="58"/>
      <c r="AF26" s="58"/>
    </row>
    <row r="27" spans="1:32" ht="12" customHeight="1" x14ac:dyDescent="0.25">
      <c r="A27" s="59" t="s">
        <v>32</v>
      </c>
      <c r="B27" s="68"/>
      <c r="C27" s="58"/>
      <c r="D27" s="58"/>
      <c r="E27" s="58"/>
      <c r="F27" s="68"/>
      <c r="G27" s="58"/>
      <c r="H27" s="58"/>
      <c r="I27" s="58"/>
      <c r="J27" s="68"/>
      <c r="K27" s="58"/>
      <c r="L27" s="58"/>
      <c r="M27" s="58"/>
      <c r="N27" s="68"/>
      <c r="O27" s="58"/>
      <c r="P27" s="58"/>
      <c r="Q27" s="58"/>
      <c r="R27" s="68"/>
      <c r="S27" s="58"/>
      <c r="T27" s="58"/>
      <c r="U27" s="58"/>
      <c r="V27" s="68"/>
      <c r="W27" s="58"/>
      <c r="X27" s="58"/>
      <c r="Y27" s="58"/>
      <c r="Z27" s="68"/>
      <c r="AA27" s="58"/>
      <c r="AB27" s="58"/>
      <c r="AC27" s="58"/>
      <c r="AD27" s="68"/>
      <c r="AE27" s="58"/>
      <c r="AF27" s="58"/>
    </row>
    <row r="28" spans="1:32" ht="12" customHeight="1" x14ac:dyDescent="0.25">
      <c r="A28" s="59" t="s">
        <v>33</v>
      </c>
      <c r="B28" s="68">
        <v>16.309999999999999</v>
      </c>
      <c r="C28" s="58"/>
      <c r="D28" s="55"/>
      <c r="E28" s="58"/>
      <c r="F28" s="68">
        <v>15.99</v>
      </c>
      <c r="G28" s="58"/>
      <c r="H28" s="55"/>
      <c r="I28" s="58"/>
      <c r="J28" s="68">
        <v>13.58</v>
      </c>
      <c r="K28" s="58"/>
      <c r="L28" s="55"/>
      <c r="M28" s="58"/>
      <c r="N28" s="68">
        <v>8.74</v>
      </c>
      <c r="O28" s="58"/>
      <c r="P28" s="55"/>
      <c r="Q28" s="58"/>
      <c r="R28" s="68">
        <v>10.69</v>
      </c>
      <c r="S28" s="58"/>
      <c r="T28" s="55"/>
      <c r="U28" s="58"/>
      <c r="V28" s="68">
        <v>10.79</v>
      </c>
      <c r="W28" s="58"/>
      <c r="X28" s="55"/>
      <c r="Y28" s="58"/>
      <c r="Z28" s="68">
        <v>9.69</v>
      </c>
      <c r="AA28" s="58"/>
      <c r="AB28" s="55"/>
      <c r="AC28" s="58"/>
      <c r="AD28" s="68">
        <v>9.92</v>
      </c>
      <c r="AE28" s="58"/>
      <c r="AF28" s="55"/>
    </row>
    <row r="29" spans="1:32" ht="12" customHeight="1" x14ac:dyDescent="0.25">
      <c r="A29" s="59" t="s">
        <v>34</v>
      </c>
      <c r="B29" s="68">
        <v>36.44</v>
      </c>
      <c r="C29" s="58"/>
      <c r="D29" s="53"/>
      <c r="E29" s="58"/>
      <c r="F29" s="68">
        <v>39.43</v>
      </c>
      <c r="G29" s="58"/>
      <c r="H29" s="53"/>
      <c r="I29" s="58"/>
      <c r="J29" s="68">
        <v>41.89</v>
      </c>
      <c r="K29" s="58"/>
      <c r="L29" s="53"/>
      <c r="M29" s="58"/>
      <c r="N29" s="68">
        <v>15.37</v>
      </c>
      <c r="O29" s="58"/>
      <c r="P29" s="53"/>
      <c r="Q29" s="58"/>
      <c r="R29" s="68">
        <v>30.26</v>
      </c>
      <c r="S29" s="58"/>
      <c r="T29" s="53"/>
      <c r="U29" s="58"/>
      <c r="V29" s="68">
        <v>26.83</v>
      </c>
      <c r="W29" s="58"/>
      <c r="X29" s="53"/>
      <c r="Y29" s="58"/>
      <c r="Z29" s="68">
        <v>24.37</v>
      </c>
      <c r="AA29" s="58"/>
      <c r="AB29" s="53"/>
      <c r="AC29" s="58"/>
      <c r="AD29" s="68">
        <v>24.21</v>
      </c>
      <c r="AE29" s="58"/>
      <c r="AF29" s="53"/>
    </row>
    <row r="30" spans="1:32" ht="12" customHeight="1" x14ac:dyDescent="0.25">
      <c r="A30" s="59" t="s">
        <v>35</v>
      </c>
      <c r="B30" s="68">
        <v>23.86</v>
      </c>
      <c r="C30" s="58"/>
      <c r="D30" s="53"/>
      <c r="E30" s="58"/>
      <c r="F30" s="68">
        <v>26.93</v>
      </c>
      <c r="G30" s="58"/>
      <c r="H30" s="53"/>
      <c r="I30" s="58"/>
      <c r="J30" s="68">
        <v>20.18</v>
      </c>
      <c r="K30" s="58"/>
      <c r="L30" s="53"/>
      <c r="M30" s="58"/>
      <c r="N30" s="68">
        <v>11.09</v>
      </c>
      <c r="O30" s="58"/>
      <c r="P30" s="53"/>
      <c r="Q30" s="58"/>
      <c r="R30" s="68">
        <v>15.4</v>
      </c>
      <c r="S30" s="58"/>
      <c r="T30" s="53"/>
      <c r="U30" s="58"/>
      <c r="V30" s="68">
        <v>13.44</v>
      </c>
      <c r="W30" s="58"/>
      <c r="X30" s="53"/>
      <c r="Y30" s="58"/>
      <c r="Z30" s="68">
        <v>12.04</v>
      </c>
      <c r="AA30" s="58"/>
      <c r="AB30" s="53"/>
      <c r="AC30" s="58"/>
      <c r="AD30" s="68">
        <v>12.26</v>
      </c>
      <c r="AE30" s="58"/>
      <c r="AF30" s="53"/>
    </row>
    <row r="31" spans="1:32" ht="12" customHeight="1" x14ac:dyDescent="0.25">
      <c r="A31" s="59" t="s">
        <v>36</v>
      </c>
      <c r="B31" s="79">
        <f>'Irrigation Investment'!E27</f>
        <v>50.46875</v>
      </c>
      <c r="C31" s="80"/>
      <c r="D31" s="81"/>
      <c r="E31" s="80"/>
      <c r="F31" s="79">
        <f>B31</f>
        <v>50.46875</v>
      </c>
      <c r="G31" s="80"/>
      <c r="H31" s="81"/>
      <c r="I31" s="80"/>
      <c r="J31" s="79">
        <f>B31</f>
        <v>50.46875</v>
      </c>
      <c r="K31" s="80"/>
      <c r="L31" s="81"/>
      <c r="M31" s="80"/>
      <c r="N31" s="79">
        <f>B31</f>
        <v>50.46875</v>
      </c>
      <c r="O31" s="80"/>
      <c r="P31" s="81"/>
      <c r="Q31" s="80"/>
      <c r="R31" s="79">
        <f>B31</f>
        <v>50.46875</v>
      </c>
      <c r="S31" s="80"/>
      <c r="T31" s="81"/>
      <c r="U31" s="80"/>
      <c r="V31" s="79">
        <f>B31</f>
        <v>50.46875</v>
      </c>
      <c r="W31" s="80"/>
      <c r="X31" s="81"/>
      <c r="Y31" s="80"/>
      <c r="Z31" s="79">
        <f>B31</f>
        <v>50.46875</v>
      </c>
      <c r="AA31" s="80"/>
      <c r="AB31" s="81"/>
      <c r="AC31" s="80"/>
      <c r="AD31" s="79">
        <f>B31</f>
        <v>50.46875</v>
      </c>
      <c r="AE31" s="80"/>
      <c r="AF31" s="81"/>
    </row>
    <row r="32" spans="1:32" ht="12" customHeight="1" x14ac:dyDescent="0.25">
      <c r="A32" s="59" t="s">
        <v>37</v>
      </c>
      <c r="B32" s="79">
        <f>'Irrigation Investment'!E25</f>
        <v>33.46875</v>
      </c>
      <c r="C32" s="80"/>
      <c r="D32" s="81"/>
      <c r="E32" s="80"/>
      <c r="F32" s="79">
        <f>B32</f>
        <v>33.46875</v>
      </c>
      <c r="G32" s="80"/>
      <c r="H32" s="81"/>
      <c r="I32" s="80"/>
      <c r="J32" s="79">
        <f>B32</f>
        <v>33.46875</v>
      </c>
      <c r="K32" s="80"/>
      <c r="L32" s="81"/>
      <c r="M32" s="80"/>
      <c r="N32" s="79">
        <f>B32</f>
        <v>33.46875</v>
      </c>
      <c r="O32" s="80"/>
      <c r="P32" s="81"/>
      <c r="Q32" s="80"/>
      <c r="R32" s="79">
        <f>B32</f>
        <v>33.46875</v>
      </c>
      <c r="S32" s="80"/>
      <c r="T32" s="81"/>
      <c r="U32" s="80"/>
      <c r="V32" s="79">
        <f>B32</f>
        <v>33.46875</v>
      </c>
      <c r="W32" s="80"/>
      <c r="X32" s="81"/>
      <c r="Y32" s="80"/>
      <c r="Z32" s="79">
        <f>B32</f>
        <v>33.46875</v>
      </c>
      <c r="AA32" s="80"/>
      <c r="AB32" s="81"/>
      <c r="AC32" s="80"/>
      <c r="AD32" s="79">
        <f>B32</f>
        <v>33.46875</v>
      </c>
      <c r="AE32" s="80"/>
      <c r="AF32" s="81"/>
    </row>
    <row r="33" spans="1:32" ht="12" customHeight="1" thickBot="1" x14ac:dyDescent="0.3">
      <c r="A33" s="59" t="s">
        <v>38</v>
      </c>
      <c r="B33" s="69">
        <v>95</v>
      </c>
      <c r="C33" s="58"/>
      <c r="D33" s="56"/>
      <c r="E33" s="58"/>
      <c r="F33" s="69">
        <f>B33</f>
        <v>95</v>
      </c>
      <c r="G33" s="58"/>
      <c r="H33" s="56"/>
      <c r="I33" s="58"/>
      <c r="J33" s="69">
        <f>B33</f>
        <v>95</v>
      </c>
      <c r="K33" s="58"/>
      <c r="L33" s="56"/>
      <c r="M33" s="58"/>
      <c r="N33" s="69">
        <f>B33</f>
        <v>95</v>
      </c>
      <c r="O33" s="58"/>
      <c r="P33" s="56"/>
      <c r="Q33" s="58"/>
      <c r="R33" s="69">
        <f>B33</f>
        <v>95</v>
      </c>
      <c r="S33" s="58"/>
      <c r="T33" s="56"/>
      <c r="U33" s="58"/>
      <c r="V33" s="69">
        <f>B33</f>
        <v>95</v>
      </c>
      <c r="W33" s="58"/>
      <c r="X33" s="56"/>
      <c r="Y33" s="58"/>
      <c r="Z33" s="69">
        <f>B33</f>
        <v>95</v>
      </c>
      <c r="AA33" s="58"/>
      <c r="AB33" s="56"/>
      <c r="AC33" s="58"/>
      <c r="AD33" s="69">
        <f>B33</f>
        <v>95</v>
      </c>
      <c r="AE33" s="58"/>
      <c r="AF33" s="56"/>
    </row>
    <row r="34" spans="1:32" ht="12" customHeight="1" thickTop="1" x14ac:dyDescent="0.25">
      <c r="A34" s="58"/>
      <c r="B34" s="68"/>
      <c r="C34" s="58"/>
      <c r="D34" s="58"/>
      <c r="E34" s="58"/>
      <c r="F34" s="68"/>
      <c r="G34" s="58"/>
      <c r="H34" s="58"/>
      <c r="I34" s="58"/>
      <c r="J34" s="68"/>
      <c r="K34" s="58"/>
      <c r="L34" s="58"/>
      <c r="M34" s="58"/>
      <c r="N34" s="68"/>
      <c r="O34" s="58"/>
      <c r="P34" s="58"/>
      <c r="Q34" s="58"/>
      <c r="R34" s="68"/>
      <c r="S34" s="58"/>
      <c r="T34" s="58"/>
      <c r="U34" s="58"/>
      <c r="V34" s="68"/>
      <c r="W34" s="58"/>
      <c r="X34" s="58"/>
      <c r="Y34" s="58"/>
      <c r="Z34" s="68"/>
      <c r="AA34" s="58"/>
      <c r="AB34" s="58"/>
      <c r="AC34" s="58"/>
      <c r="AD34" s="68"/>
      <c r="AE34" s="58"/>
      <c r="AF34" s="58"/>
    </row>
    <row r="35" spans="1:32" ht="12" customHeight="1" x14ac:dyDescent="0.25">
      <c r="A35" s="59" t="s">
        <v>39</v>
      </c>
      <c r="B35" s="68">
        <f>SUM(B28:B33)</f>
        <v>255.54750000000001</v>
      </c>
      <c r="C35" s="68"/>
      <c r="D35" s="68">
        <f t="shared" ref="D35:AF35" si="2">SUM(D28:D33)</f>
        <v>0</v>
      </c>
      <c r="E35" s="68"/>
      <c r="F35" s="68">
        <f t="shared" si="2"/>
        <v>261.28750000000002</v>
      </c>
      <c r="G35" s="68"/>
      <c r="H35" s="68">
        <f t="shared" si="2"/>
        <v>0</v>
      </c>
      <c r="I35" s="68"/>
      <c r="J35" s="68">
        <f t="shared" si="2"/>
        <v>254.58750000000001</v>
      </c>
      <c r="K35" s="68"/>
      <c r="L35" s="68">
        <f t="shared" si="2"/>
        <v>0</v>
      </c>
      <c r="M35" s="68"/>
      <c r="N35" s="68">
        <f t="shared" si="2"/>
        <v>214.13749999999999</v>
      </c>
      <c r="O35" s="68"/>
      <c r="P35" s="68">
        <f t="shared" si="2"/>
        <v>0</v>
      </c>
      <c r="Q35" s="68"/>
      <c r="R35" s="68">
        <f t="shared" si="2"/>
        <v>235.28749999999999</v>
      </c>
      <c r="S35" s="68"/>
      <c r="T35" s="68">
        <f t="shared" si="2"/>
        <v>0</v>
      </c>
      <c r="U35" s="68"/>
      <c r="V35" s="68">
        <f t="shared" si="2"/>
        <v>229.9975</v>
      </c>
      <c r="W35" s="68"/>
      <c r="X35" s="68">
        <f t="shared" si="2"/>
        <v>0</v>
      </c>
      <c r="Y35" s="68"/>
      <c r="Z35" s="68">
        <f t="shared" si="2"/>
        <v>225.03749999999999</v>
      </c>
      <c r="AA35" s="68"/>
      <c r="AB35" s="68">
        <f t="shared" si="2"/>
        <v>0</v>
      </c>
      <c r="AC35" s="68"/>
      <c r="AD35" s="68">
        <f t="shared" si="2"/>
        <v>225.32749999999999</v>
      </c>
      <c r="AE35" s="68"/>
      <c r="AF35" s="68">
        <f t="shared" si="2"/>
        <v>0</v>
      </c>
    </row>
    <row r="36" spans="1:32" ht="12" customHeight="1" x14ac:dyDescent="0.25">
      <c r="A36" s="58"/>
      <c r="B36" s="68"/>
      <c r="C36" s="58"/>
      <c r="D36" s="58"/>
      <c r="E36" s="58"/>
      <c r="F36" s="68"/>
      <c r="G36" s="58"/>
      <c r="H36" s="58"/>
      <c r="I36" s="58"/>
      <c r="J36" s="68"/>
      <c r="K36" s="58"/>
      <c r="L36" s="58"/>
      <c r="M36" s="58"/>
      <c r="N36" s="68"/>
      <c r="O36" s="58"/>
      <c r="P36" s="58"/>
      <c r="Q36" s="58"/>
      <c r="R36" s="68"/>
      <c r="S36" s="58"/>
      <c r="T36" s="58"/>
      <c r="U36" s="58"/>
      <c r="V36" s="68"/>
      <c r="W36" s="58"/>
      <c r="X36" s="58"/>
      <c r="Y36" s="58"/>
      <c r="Z36" s="68"/>
      <c r="AA36" s="58"/>
      <c r="AB36" s="58"/>
      <c r="AC36" s="58"/>
      <c r="AD36" s="68"/>
      <c r="AE36" s="58"/>
      <c r="AF36" s="58"/>
    </row>
    <row r="37" spans="1:32" ht="12" customHeight="1" x14ac:dyDescent="0.25">
      <c r="A37" s="59" t="s">
        <v>40</v>
      </c>
      <c r="B37" s="68">
        <f>B25+B35</f>
        <v>497.96798048611117</v>
      </c>
      <c r="C37" s="68"/>
      <c r="D37" s="68">
        <f t="shared" ref="D37:AF37" si="3">D25+D35</f>
        <v>0</v>
      </c>
      <c r="E37" s="68"/>
      <c r="F37" s="68">
        <f t="shared" si="3"/>
        <v>546.85760548611108</v>
      </c>
      <c r="G37" s="68"/>
      <c r="H37" s="68">
        <f t="shared" si="3"/>
        <v>0</v>
      </c>
      <c r="I37" s="68"/>
      <c r="J37" s="68">
        <f t="shared" si="3"/>
        <v>812.78004623842583</v>
      </c>
      <c r="K37" s="68"/>
      <c r="L37" s="68">
        <f t="shared" si="3"/>
        <v>0</v>
      </c>
      <c r="M37" s="68"/>
      <c r="N37" s="68">
        <f t="shared" si="3"/>
        <v>802.44867123842596</v>
      </c>
      <c r="O37" s="68"/>
      <c r="P37" s="68">
        <f t="shared" si="3"/>
        <v>0</v>
      </c>
      <c r="Q37" s="68"/>
      <c r="R37" s="68">
        <f t="shared" si="3"/>
        <v>606.11792123842599</v>
      </c>
      <c r="S37" s="68"/>
      <c r="T37" s="68">
        <f t="shared" si="3"/>
        <v>0</v>
      </c>
      <c r="U37" s="68"/>
      <c r="V37" s="68">
        <f t="shared" si="3"/>
        <v>604.05454623842593</v>
      </c>
      <c r="W37" s="68"/>
      <c r="X37" s="68">
        <f t="shared" si="3"/>
        <v>0</v>
      </c>
      <c r="Y37" s="68"/>
      <c r="Z37" s="68">
        <f t="shared" si="3"/>
        <v>496.19529623842595</v>
      </c>
      <c r="AA37" s="68"/>
      <c r="AB37" s="68">
        <f t="shared" si="3"/>
        <v>0</v>
      </c>
      <c r="AC37" s="68"/>
      <c r="AD37" s="68">
        <f t="shared" si="3"/>
        <v>605.45392123842601</v>
      </c>
      <c r="AE37" s="68"/>
      <c r="AF37" s="68">
        <f t="shared" si="3"/>
        <v>0</v>
      </c>
    </row>
    <row r="38" spans="1:32" ht="12" customHeight="1" x14ac:dyDescent="0.25">
      <c r="A38" s="58"/>
      <c r="B38" s="68"/>
      <c r="C38" s="58"/>
      <c r="D38" s="58"/>
      <c r="E38" s="58"/>
      <c r="F38" s="68"/>
      <c r="G38" s="58"/>
      <c r="H38" s="58"/>
      <c r="I38" s="58"/>
      <c r="J38" s="68"/>
      <c r="K38" s="58"/>
      <c r="L38" s="58"/>
      <c r="M38" s="58"/>
      <c r="N38" s="68"/>
      <c r="O38" s="58"/>
      <c r="P38" s="58"/>
      <c r="Q38" s="58"/>
      <c r="R38" s="68"/>
      <c r="S38" s="58"/>
      <c r="T38" s="58"/>
      <c r="U38" s="58"/>
      <c r="V38" s="68"/>
      <c r="W38" s="58"/>
      <c r="X38" s="58"/>
      <c r="Y38" s="58"/>
      <c r="Z38" s="68"/>
      <c r="AA38" s="58"/>
      <c r="AB38" s="58"/>
      <c r="AC38" s="58"/>
      <c r="AD38" s="68"/>
      <c r="AE38" s="58"/>
      <c r="AF38" s="58"/>
    </row>
    <row r="39" spans="1:32" ht="12" customHeight="1" x14ac:dyDescent="0.25">
      <c r="A39" s="57" t="s">
        <v>41</v>
      </c>
      <c r="B39" s="84">
        <f>B8-B37</f>
        <v>222.03201951388883</v>
      </c>
      <c r="C39" s="84"/>
      <c r="D39" s="84">
        <f t="shared" ref="D39:AF39" si="4">D8-D37</f>
        <v>0</v>
      </c>
      <c r="E39" s="84"/>
      <c r="F39" s="84">
        <f t="shared" si="4"/>
        <v>-126.85760548611108</v>
      </c>
      <c r="G39" s="84"/>
      <c r="H39" s="84">
        <f t="shared" si="4"/>
        <v>0</v>
      </c>
      <c r="I39" s="84"/>
      <c r="J39" s="84">
        <f t="shared" si="4"/>
        <v>132.21995376157417</v>
      </c>
      <c r="K39" s="84"/>
      <c r="L39" s="84">
        <f t="shared" si="4"/>
        <v>0</v>
      </c>
      <c r="M39" s="84"/>
      <c r="N39" s="84">
        <f t="shared" si="4"/>
        <v>197.55132876157404</v>
      </c>
      <c r="O39" s="84"/>
      <c r="P39" s="84">
        <f t="shared" si="4"/>
        <v>0</v>
      </c>
      <c r="Q39" s="84"/>
      <c r="R39" s="84">
        <f t="shared" si="4"/>
        <v>401.88207876157401</v>
      </c>
      <c r="S39" s="84"/>
      <c r="T39" s="84">
        <f t="shared" si="4"/>
        <v>0</v>
      </c>
      <c r="U39" s="84"/>
      <c r="V39" s="84">
        <f t="shared" si="4"/>
        <v>175.94545376157407</v>
      </c>
      <c r="W39" s="84"/>
      <c r="X39" s="84">
        <f t="shared" si="4"/>
        <v>0</v>
      </c>
      <c r="Y39" s="84"/>
      <c r="Z39" s="84">
        <f t="shared" si="4"/>
        <v>238.80470376157405</v>
      </c>
      <c r="AA39" s="84"/>
      <c r="AB39" s="84">
        <f t="shared" si="4"/>
        <v>0</v>
      </c>
      <c r="AC39" s="84"/>
      <c r="AD39" s="84">
        <f t="shared" si="4"/>
        <v>-5.4539212384260054</v>
      </c>
      <c r="AE39" s="84"/>
      <c r="AF39" s="84">
        <f t="shared" si="4"/>
        <v>0</v>
      </c>
    </row>
    <row r="40" spans="1:32" ht="12" customHeight="1" x14ac:dyDescent="0.25">
      <c r="A40" s="58"/>
      <c r="B40" s="68"/>
      <c r="C40" s="58"/>
      <c r="D40" s="58"/>
      <c r="E40" s="58"/>
      <c r="F40" s="68"/>
      <c r="G40" s="58"/>
      <c r="H40" s="58"/>
      <c r="I40" s="58"/>
      <c r="J40" s="68"/>
      <c r="K40" s="58"/>
      <c r="L40" s="58"/>
      <c r="M40" s="58"/>
      <c r="N40" s="68"/>
      <c r="O40" s="58"/>
      <c r="P40" s="58"/>
      <c r="Q40" s="58"/>
      <c r="R40" s="68"/>
      <c r="S40" s="58"/>
      <c r="T40" s="58"/>
      <c r="U40" s="58"/>
      <c r="V40" s="68"/>
      <c r="W40" s="58"/>
      <c r="X40" s="58"/>
      <c r="Y40" s="58"/>
      <c r="Z40" s="68"/>
      <c r="AA40" s="58"/>
      <c r="AB40" s="58"/>
      <c r="AC40" s="58"/>
      <c r="AD40" s="68"/>
      <c r="AE40" s="58"/>
      <c r="AF40" s="58"/>
    </row>
    <row r="41" spans="1:32" ht="12" customHeight="1" x14ac:dyDescent="0.25">
      <c r="A41" s="59" t="s">
        <v>42</v>
      </c>
      <c r="B41" s="68"/>
      <c r="C41" s="58"/>
      <c r="D41" s="58"/>
      <c r="E41" s="58"/>
      <c r="F41" s="68"/>
      <c r="G41" s="58"/>
      <c r="H41" s="58"/>
      <c r="I41" s="58"/>
      <c r="J41" s="68"/>
      <c r="K41" s="58"/>
      <c r="L41" s="58"/>
      <c r="M41" s="58"/>
      <c r="N41" s="68"/>
      <c r="O41" s="58"/>
      <c r="P41" s="58"/>
      <c r="Q41" s="58"/>
      <c r="R41" s="68"/>
      <c r="S41" s="58"/>
      <c r="T41" s="58"/>
      <c r="U41" s="58"/>
      <c r="V41" s="68"/>
      <c r="W41" s="58"/>
      <c r="X41" s="58"/>
      <c r="Y41" s="58"/>
      <c r="Z41" s="68"/>
      <c r="AA41" s="58"/>
      <c r="AB41" s="58"/>
      <c r="AC41" s="58"/>
      <c r="AD41" s="68"/>
      <c r="AE41" s="58"/>
      <c r="AF41" s="58"/>
    </row>
    <row r="42" spans="1:32" ht="12" customHeight="1" x14ac:dyDescent="0.25">
      <c r="A42" s="59" t="s">
        <v>43</v>
      </c>
      <c r="B42" s="68">
        <f>B25/B4</f>
        <v>40.403413414351853</v>
      </c>
      <c r="C42" s="68"/>
      <c r="D42" s="68" t="e">
        <f t="shared" ref="D42:AF42" si="5">D25/D4</f>
        <v>#DIV/0!</v>
      </c>
      <c r="E42" s="68"/>
      <c r="F42" s="68">
        <f t="shared" si="5"/>
        <v>81.59145871031744</v>
      </c>
      <c r="G42" s="68"/>
      <c r="H42" s="68" t="e">
        <f t="shared" si="5"/>
        <v>#DIV/0!</v>
      </c>
      <c r="I42" s="68"/>
      <c r="J42" s="68">
        <f t="shared" si="5"/>
        <v>3.101069701324588</v>
      </c>
      <c r="K42" s="68"/>
      <c r="L42" s="68" t="e">
        <f t="shared" si="5"/>
        <v>#DIV/0!</v>
      </c>
      <c r="M42" s="68"/>
      <c r="N42" s="68">
        <f t="shared" si="5"/>
        <v>23.532446849537042</v>
      </c>
      <c r="O42" s="68"/>
      <c r="P42" s="68" t="e">
        <f t="shared" si="5"/>
        <v>#DIV/0!</v>
      </c>
      <c r="Q42" s="68"/>
      <c r="R42" s="68">
        <f t="shared" si="5"/>
        <v>0.13243943615658071</v>
      </c>
      <c r="S42" s="68"/>
      <c r="T42" s="68" t="e">
        <f t="shared" si="5"/>
        <v>#DIV/0!</v>
      </c>
      <c r="U42" s="68"/>
      <c r="V42" s="68">
        <f t="shared" si="5"/>
        <v>3.1171420519868831</v>
      </c>
      <c r="W42" s="68"/>
      <c r="X42" s="68" t="e">
        <f t="shared" si="5"/>
        <v>#DIV/0!</v>
      </c>
      <c r="Y42" s="68"/>
      <c r="Z42" s="68">
        <f t="shared" si="5"/>
        <v>4.5192966039737659</v>
      </c>
      <c r="AA42" s="68"/>
      <c r="AB42" s="68" t="e">
        <f t="shared" si="5"/>
        <v>#DIV/0!</v>
      </c>
      <c r="AC42" s="68"/>
      <c r="AD42" s="68">
        <f t="shared" si="5"/>
        <v>5.0683522831790135</v>
      </c>
      <c r="AE42" s="68"/>
      <c r="AF42" s="68" t="e">
        <f t="shared" si="5"/>
        <v>#DIV/0!</v>
      </c>
    </row>
    <row r="43" spans="1:32" ht="12" customHeight="1" x14ac:dyDescent="0.25">
      <c r="A43" s="59" t="s">
        <v>44</v>
      </c>
      <c r="B43" s="68">
        <f>B35/B4</f>
        <v>42.591250000000002</v>
      </c>
      <c r="C43" s="68"/>
      <c r="D43" s="68" t="e">
        <f t="shared" ref="D43:AF43" si="6">D35/D4</f>
        <v>#DIV/0!</v>
      </c>
      <c r="E43" s="68"/>
      <c r="F43" s="68">
        <f t="shared" si="6"/>
        <v>74.653571428571439</v>
      </c>
      <c r="G43" s="68"/>
      <c r="H43" s="68" t="e">
        <f t="shared" si="6"/>
        <v>#DIV/0!</v>
      </c>
      <c r="I43" s="68"/>
      <c r="J43" s="68">
        <f t="shared" si="6"/>
        <v>1.4143749999999999</v>
      </c>
      <c r="K43" s="68"/>
      <c r="L43" s="68" t="e">
        <f t="shared" si="6"/>
        <v>#DIV/0!</v>
      </c>
      <c r="M43" s="68"/>
      <c r="N43" s="68">
        <f t="shared" si="6"/>
        <v>8.5655000000000001</v>
      </c>
      <c r="O43" s="68"/>
      <c r="P43" s="68" t="e">
        <f t="shared" si="6"/>
        <v>#DIV/0!</v>
      </c>
      <c r="Q43" s="68"/>
      <c r="R43" s="68">
        <f t="shared" si="6"/>
        <v>8.4031250000000002E-2</v>
      </c>
      <c r="S43" s="68"/>
      <c r="T43" s="68" t="e">
        <f t="shared" si="6"/>
        <v>#DIV/0!</v>
      </c>
      <c r="U43" s="68"/>
      <c r="V43" s="68">
        <f t="shared" si="6"/>
        <v>1.9166458333333334</v>
      </c>
      <c r="W43" s="68"/>
      <c r="X43" s="68" t="e">
        <f t="shared" si="6"/>
        <v>#DIV/0!</v>
      </c>
      <c r="Y43" s="68"/>
      <c r="Z43" s="68">
        <f t="shared" si="6"/>
        <v>3.7506249999999999</v>
      </c>
      <c r="AA43" s="68"/>
      <c r="AB43" s="68" t="e">
        <f t="shared" si="6"/>
        <v>#DIV/0!</v>
      </c>
      <c r="AC43" s="68"/>
      <c r="AD43" s="68">
        <f t="shared" si="6"/>
        <v>3.0043666666666664</v>
      </c>
      <c r="AE43" s="68"/>
      <c r="AF43" s="68" t="e">
        <f t="shared" si="6"/>
        <v>#DIV/0!</v>
      </c>
    </row>
    <row r="44" spans="1:32" ht="12" customHeight="1" x14ac:dyDescent="0.25">
      <c r="A44" s="59" t="s">
        <v>45</v>
      </c>
      <c r="B44" s="68">
        <f>B37/B4</f>
        <v>82.994663414351862</v>
      </c>
      <c r="C44" s="68"/>
      <c r="D44" s="68" t="e">
        <f t="shared" ref="D44:AF44" si="7">D37/D4</f>
        <v>#DIV/0!</v>
      </c>
      <c r="E44" s="68"/>
      <c r="F44" s="68">
        <f t="shared" si="7"/>
        <v>156.24503013888889</v>
      </c>
      <c r="G44" s="68"/>
      <c r="H44" s="68" t="e">
        <f t="shared" si="7"/>
        <v>#DIV/0!</v>
      </c>
      <c r="I44" s="68"/>
      <c r="J44" s="68">
        <f t="shared" si="7"/>
        <v>4.5154447013245882</v>
      </c>
      <c r="K44" s="68"/>
      <c r="L44" s="68" t="e">
        <f t="shared" si="7"/>
        <v>#DIV/0!</v>
      </c>
      <c r="M44" s="68"/>
      <c r="N44" s="68">
        <f t="shared" si="7"/>
        <v>32.097946849537038</v>
      </c>
      <c r="O44" s="68"/>
      <c r="P44" s="68" t="e">
        <f t="shared" si="7"/>
        <v>#DIV/0!</v>
      </c>
      <c r="Q44" s="68"/>
      <c r="R44" s="68">
        <f t="shared" si="7"/>
        <v>0.21647068615658072</v>
      </c>
      <c r="S44" s="68"/>
      <c r="T44" s="68" t="e">
        <f t="shared" si="7"/>
        <v>#DIV/0!</v>
      </c>
      <c r="U44" s="68"/>
      <c r="V44" s="68">
        <f t="shared" si="7"/>
        <v>5.0337878853202165</v>
      </c>
      <c r="W44" s="68"/>
      <c r="X44" s="68" t="e">
        <f t="shared" si="7"/>
        <v>#DIV/0!</v>
      </c>
      <c r="Y44" s="68"/>
      <c r="Z44" s="68">
        <f t="shared" si="7"/>
        <v>8.2699216039737653</v>
      </c>
      <c r="AA44" s="68"/>
      <c r="AB44" s="68" t="e">
        <f t="shared" si="7"/>
        <v>#DIV/0!</v>
      </c>
      <c r="AC44" s="68"/>
      <c r="AD44" s="68">
        <f t="shared" si="7"/>
        <v>8.0727189498456795</v>
      </c>
      <c r="AE44" s="68"/>
      <c r="AF44" s="68" t="e">
        <f t="shared" si="7"/>
        <v>#DIV/0!</v>
      </c>
    </row>
  </sheetData>
  <sheetProtection sheet="1" objects="1" scenarios="1"/>
  <pageMargins left="0.25" right="0.25" top="0.75" bottom="0.75" header="0.3" footer="0.3"/>
  <pageSetup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1"/>
  <sheetViews>
    <sheetView showGridLines="0" workbookViewId="0">
      <selection activeCell="K1" sqref="K1"/>
    </sheetView>
  </sheetViews>
  <sheetFormatPr defaultColWidth="8.85546875" defaultRowHeight="15" x14ac:dyDescent="0.25"/>
  <cols>
    <col min="2" max="2" width="21.28515625" customWidth="1"/>
    <col min="4" max="4" width="9.42578125" customWidth="1"/>
    <col min="8" max="8" width="11.42578125" customWidth="1"/>
  </cols>
  <sheetData>
    <row r="1" spans="1:9" ht="15.75" x14ac:dyDescent="0.25">
      <c r="A1" s="17" t="s">
        <v>94</v>
      </c>
      <c r="B1" s="10"/>
      <c r="C1" s="11"/>
      <c r="D1" s="14"/>
      <c r="E1" s="14"/>
      <c r="F1" s="14"/>
      <c r="G1" s="14"/>
      <c r="H1" s="14"/>
      <c r="I1" s="14"/>
    </row>
    <row r="2" spans="1:9" x14ac:dyDescent="0.25">
      <c r="A2" s="14" t="s">
        <v>78</v>
      </c>
      <c r="B2" s="14"/>
      <c r="C2" s="14"/>
      <c r="D2" s="14"/>
      <c r="E2" s="14"/>
      <c r="F2" s="14"/>
      <c r="G2" s="14"/>
      <c r="H2" s="14"/>
      <c r="I2" s="14"/>
    </row>
    <row r="3" spans="1:9" x14ac:dyDescent="0.25">
      <c r="A3" s="11" t="s">
        <v>62</v>
      </c>
      <c r="B3" s="11"/>
      <c r="C3" s="18">
        <v>105000</v>
      </c>
      <c r="D3" s="14"/>
      <c r="E3" s="14" t="s">
        <v>79</v>
      </c>
      <c r="G3" s="14"/>
      <c r="H3" s="19">
        <v>0.05</v>
      </c>
      <c r="I3" s="14"/>
    </row>
    <row r="4" spans="1:9" x14ac:dyDescent="0.25">
      <c r="A4" s="11" t="s">
        <v>63</v>
      </c>
      <c r="B4" s="11"/>
      <c r="C4" s="18">
        <v>40000</v>
      </c>
      <c r="D4" s="14"/>
      <c r="E4" s="14" t="s">
        <v>80</v>
      </c>
      <c r="G4" s="14"/>
      <c r="H4" s="14">
        <v>30</v>
      </c>
      <c r="I4" s="14"/>
    </row>
    <row r="5" spans="1:9" x14ac:dyDescent="0.25">
      <c r="A5" s="11" t="s">
        <v>64</v>
      </c>
      <c r="B5" s="11"/>
      <c r="C5" s="18">
        <v>35000</v>
      </c>
      <c r="D5" s="14"/>
      <c r="E5" s="14" t="s">
        <v>81</v>
      </c>
      <c r="G5" s="14"/>
      <c r="H5" s="20">
        <f>(C8*(1-H3))</f>
        <v>193800</v>
      </c>
      <c r="I5" s="14"/>
    </row>
    <row r="6" spans="1:9" x14ac:dyDescent="0.25">
      <c r="A6" s="11" t="s">
        <v>65</v>
      </c>
      <c r="B6" s="11"/>
      <c r="C6" s="21">
        <v>24000</v>
      </c>
      <c r="D6" s="14"/>
      <c r="E6" s="14" t="s">
        <v>93</v>
      </c>
      <c r="G6" s="14"/>
      <c r="H6" s="20">
        <f>((C8+(H3*C8))/2)</f>
        <v>107100</v>
      </c>
      <c r="I6" s="14"/>
    </row>
    <row r="7" spans="1:9" x14ac:dyDescent="0.25">
      <c r="A7" s="11"/>
      <c r="B7" s="11"/>
      <c r="C7" s="22"/>
      <c r="D7" s="14"/>
      <c r="E7" s="14"/>
      <c r="F7" s="14"/>
      <c r="G7" s="14"/>
      <c r="H7" s="14"/>
      <c r="I7" s="14"/>
    </row>
    <row r="8" spans="1:9" x14ac:dyDescent="0.25">
      <c r="A8" s="11" t="s">
        <v>66</v>
      </c>
      <c r="B8" s="11"/>
      <c r="C8" s="18">
        <f>SUM(C3:C7)</f>
        <v>204000</v>
      </c>
      <c r="D8" s="14"/>
      <c r="E8" s="14"/>
      <c r="F8" s="14"/>
      <c r="G8" s="14"/>
      <c r="H8" s="14"/>
      <c r="I8" s="14"/>
    </row>
    <row r="9" spans="1:9" x14ac:dyDescent="0.25">
      <c r="A9" s="11"/>
      <c r="B9" s="11"/>
      <c r="C9" s="18"/>
      <c r="D9" s="14"/>
      <c r="E9" s="14"/>
      <c r="F9" s="14"/>
      <c r="G9" s="14"/>
      <c r="H9" s="14"/>
      <c r="I9" s="14"/>
    </row>
    <row r="10" spans="1:9" x14ac:dyDescent="0.25">
      <c r="A10" s="10" t="s">
        <v>82</v>
      </c>
      <c r="B10" s="11"/>
      <c r="C10" s="18"/>
      <c r="D10" s="14"/>
      <c r="E10" s="14"/>
      <c r="F10" s="14"/>
      <c r="G10" s="14"/>
      <c r="H10" s="14"/>
      <c r="I10" s="14"/>
    </row>
    <row r="11" spans="1:9" x14ac:dyDescent="0.25">
      <c r="A11" s="11" t="s">
        <v>95</v>
      </c>
      <c r="B11" s="11"/>
      <c r="C11" s="72">
        <v>750</v>
      </c>
      <c r="D11" s="14" t="s">
        <v>96</v>
      </c>
      <c r="E11" s="14" t="s">
        <v>101</v>
      </c>
      <c r="F11" s="14"/>
      <c r="G11" s="14"/>
      <c r="H11" s="73">
        <v>20</v>
      </c>
      <c r="I11" s="14" t="s">
        <v>97</v>
      </c>
    </row>
    <row r="12" spans="1:9" x14ac:dyDescent="0.25">
      <c r="A12" s="14" t="s">
        <v>102</v>
      </c>
      <c r="B12" s="14"/>
      <c r="C12" s="14">
        <v>45</v>
      </c>
      <c r="D12" s="14" t="s">
        <v>98</v>
      </c>
      <c r="E12" s="14" t="s">
        <v>99</v>
      </c>
      <c r="F12" s="14"/>
      <c r="H12" s="14">
        <v>50</v>
      </c>
      <c r="I12" s="14" t="s">
        <v>97</v>
      </c>
    </row>
    <row r="13" spans="1:9" x14ac:dyDescent="0.25">
      <c r="A13" s="14" t="s">
        <v>100</v>
      </c>
      <c r="B13" s="77"/>
      <c r="C13" s="78">
        <f>$C$12*2.31+$H$11+$H$12</f>
        <v>173.95</v>
      </c>
      <c r="D13" s="14" t="s">
        <v>97</v>
      </c>
      <c r="E13" s="14"/>
      <c r="F13" s="14"/>
      <c r="G13" s="14"/>
      <c r="H13" s="14"/>
      <c r="I13" s="14"/>
    </row>
    <row r="14" spans="1:9" ht="18" x14ac:dyDescent="0.25">
      <c r="A14" s="85" t="s">
        <v>92</v>
      </c>
      <c r="B14" s="85"/>
      <c r="C14" s="85"/>
      <c r="D14" s="85"/>
      <c r="E14" s="85"/>
      <c r="F14" s="85"/>
      <c r="G14" s="85"/>
      <c r="H14" s="85"/>
      <c r="I14" s="24"/>
    </row>
    <row r="15" spans="1:9" ht="18" x14ac:dyDescent="0.25">
      <c r="A15" s="23"/>
      <c r="B15" s="24"/>
      <c r="C15" s="24"/>
      <c r="D15" s="24"/>
      <c r="E15" s="24"/>
      <c r="F15" s="24"/>
      <c r="G15" s="24"/>
      <c r="H15" s="24"/>
      <c r="I15" s="24"/>
    </row>
    <row r="16" spans="1:9" x14ac:dyDescent="0.25">
      <c r="A16" s="25"/>
      <c r="B16" s="26"/>
      <c r="C16" s="27" t="s">
        <v>83</v>
      </c>
      <c r="D16" s="27"/>
      <c r="E16" s="27"/>
      <c r="F16" s="28"/>
      <c r="G16" s="27" t="s">
        <v>48</v>
      </c>
      <c r="H16" s="27"/>
      <c r="I16" s="29"/>
    </row>
    <row r="17" spans="1:9" x14ac:dyDescent="0.25">
      <c r="A17" s="30"/>
      <c r="B17" s="14"/>
      <c r="C17" s="13" t="s">
        <v>78</v>
      </c>
      <c r="D17" s="13"/>
      <c r="E17" s="13"/>
      <c r="F17" s="12"/>
      <c r="G17" s="13" t="s">
        <v>78</v>
      </c>
      <c r="H17" s="13"/>
      <c r="I17" s="31"/>
    </row>
    <row r="18" spans="1:9" x14ac:dyDescent="0.25">
      <c r="A18" s="30"/>
      <c r="B18" s="14"/>
      <c r="C18" s="32" t="s">
        <v>67</v>
      </c>
      <c r="D18" s="32"/>
      <c r="E18" s="32">
        <v>128</v>
      </c>
      <c r="F18" s="32"/>
      <c r="G18" s="32" t="s">
        <v>67</v>
      </c>
      <c r="H18" s="32"/>
      <c r="I18" s="33">
        <v>128</v>
      </c>
    </row>
    <row r="19" spans="1:9" x14ac:dyDescent="0.25">
      <c r="A19" s="34"/>
      <c r="B19" s="14"/>
      <c r="C19" s="14" t="s">
        <v>68</v>
      </c>
      <c r="D19" s="14"/>
      <c r="E19" s="76">
        <v>10</v>
      </c>
      <c r="F19" s="14"/>
      <c r="G19" s="14" t="s">
        <v>68</v>
      </c>
      <c r="H19" s="14"/>
      <c r="I19" s="35">
        <v>12</v>
      </c>
    </row>
    <row r="20" spans="1:9" x14ac:dyDescent="0.25">
      <c r="A20" s="30"/>
      <c r="B20" s="14"/>
      <c r="C20" s="11" t="s">
        <v>69</v>
      </c>
      <c r="D20" s="14"/>
      <c r="E20" s="36">
        <f>(E18*43560*E19*7.5)/(12*C11*60)</f>
        <v>774.4</v>
      </c>
      <c r="F20" s="14"/>
      <c r="G20" s="11" t="s">
        <v>69</v>
      </c>
      <c r="H20" s="14"/>
      <c r="I20" s="75">
        <f>(I18*43560*I19*7.5)/(12*C11*60)</f>
        <v>929.28</v>
      </c>
    </row>
    <row r="21" spans="1:9" x14ac:dyDescent="0.25">
      <c r="A21" s="30"/>
      <c r="B21" s="14"/>
      <c r="C21" s="14" t="s">
        <v>70</v>
      </c>
      <c r="D21" s="14"/>
      <c r="E21" s="72">
        <f>3+$C$11*$C$13/(3960*0.9)</f>
        <v>39.60563973063973</v>
      </c>
      <c r="F21" s="14"/>
      <c r="G21" s="14" t="s">
        <v>70</v>
      </c>
      <c r="H21" s="14"/>
      <c r="I21" s="74">
        <f>E21</f>
        <v>39.60563973063973</v>
      </c>
    </row>
    <row r="22" spans="1:9" x14ac:dyDescent="0.25">
      <c r="A22" s="30"/>
      <c r="B22" s="14"/>
      <c r="C22" s="14" t="s">
        <v>71</v>
      </c>
      <c r="D22" s="14"/>
      <c r="E22" s="39">
        <v>0.1</v>
      </c>
      <c r="F22" s="14"/>
      <c r="G22" s="14" t="s">
        <v>71</v>
      </c>
      <c r="H22" s="14"/>
      <c r="I22" s="40">
        <v>0.1</v>
      </c>
    </row>
    <row r="23" spans="1:9" x14ac:dyDescent="0.25">
      <c r="A23" s="30"/>
      <c r="B23" s="14"/>
      <c r="C23" s="14"/>
      <c r="D23" s="14"/>
      <c r="E23" s="15"/>
      <c r="F23" s="14"/>
      <c r="G23" s="14"/>
      <c r="H23" s="14"/>
      <c r="I23" s="35"/>
    </row>
    <row r="24" spans="1:9" x14ac:dyDescent="0.25">
      <c r="A24" s="30"/>
      <c r="B24" s="14"/>
      <c r="C24" s="11"/>
      <c r="D24" s="11"/>
      <c r="E24" s="37" t="s">
        <v>72</v>
      </c>
      <c r="F24" s="12"/>
      <c r="G24" s="12"/>
      <c r="H24" s="12"/>
      <c r="I24" s="38" t="s">
        <v>72</v>
      </c>
    </row>
    <row r="25" spans="1:9" x14ac:dyDescent="0.25">
      <c r="A25" s="30" t="s">
        <v>84</v>
      </c>
      <c r="B25" s="14"/>
      <c r="C25" s="11"/>
      <c r="D25" s="11"/>
      <c r="E25" s="39">
        <f>(H6*0.04)/E18</f>
        <v>33.46875</v>
      </c>
      <c r="F25" s="14"/>
      <c r="G25" s="11"/>
      <c r="H25" s="11"/>
      <c r="I25" s="40">
        <f>(H6*0.04)/I18</f>
        <v>33.46875</v>
      </c>
    </row>
    <row r="26" spans="1:9" x14ac:dyDescent="0.25">
      <c r="A26" s="30"/>
      <c r="B26" s="14" t="s">
        <v>85</v>
      </c>
      <c r="C26" s="11"/>
      <c r="D26" s="11"/>
      <c r="E26" s="39"/>
      <c r="F26" s="14"/>
      <c r="G26" s="11"/>
      <c r="H26" s="11"/>
      <c r="I26" s="40"/>
    </row>
    <row r="27" spans="1:9" x14ac:dyDescent="0.25">
      <c r="A27" s="30" t="s">
        <v>73</v>
      </c>
      <c r="B27" s="14"/>
      <c r="C27" s="11"/>
      <c r="D27" s="11"/>
      <c r="E27" s="41">
        <f>(H5/H4)/E18</f>
        <v>50.46875</v>
      </c>
      <c r="F27" s="14"/>
      <c r="G27" s="11"/>
      <c r="H27" s="11"/>
      <c r="I27" s="42">
        <f>(H5/H4)/I18</f>
        <v>50.46875</v>
      </c>
    </row>
    <row r="28" spans="1:9" x14ac:dyDescent="0.25">
      <c r="A28" s="30"/>
      <c r="B28" s="14"/>
      <c r="C28" s="11"/>
      <c r="D28" s="11"/>
      <c r="E28" s="43"/>
      <c r="F28" s="14"/>
      <c r="G28" s="11"/>
      <c r="H28" s="11"/>
      <c r="I28" s="44"/>
    </row>
    <row r="29" spans="1:9" x14ac:dyDescent="0.25">
      <c r="A29" s="30"/>
      <c r="B29" s="14" t="s">
        <v>86</v>
      </c>
      <c r="C29" s="11"/>
      <c r="D29" s="11"/>
      <c r="E29" s="39">
        <f>SUM(E25:E27)</f>
        <v>83.9375</v>
      </c>
      <c r="F29" s="14"/>
      <c r="G29" s="11"/>
      <c r="H29" s="11"/>
      <c r="I29" s="40">
        <f>SUM(I25:I27)</f>
        <v>83.9375</v>
      </c>
    </row>
    <row r="30" spans="1:9" x14ac:dyDescent="0.25">
      <c r="A30" s="30"/>
      <c r="B30" s="14"/>
      <c r="C30" s="14"/>
      <c r="D30" s="14"/>
      <c r="E30" s="14"/>
      <c r="F30" s="14"/>
      <c r="G30" s="14"/>
      <c r="H30" s="14"/>
      <c r="I30" s="35"/>
    </row>
    <row r="31" spans="1:9" x14ac:dyDescent="0.25">
      <c r="A31" s="30" t="s">
        <v>74</v>
      </c>
      <c r="B31" s="14"/>
      <c r="C31" s="45" t="s">
        <v>75</v>
      </c>
      <c r="D31" s="45" t="s">
        <v>76</v>
      </c>
      <c r="E31" s="45" t="s">
        <v>72</v>
      </c>
      <c r="F31" s="12"/>
      <c r="G31" s="45" t="s">
        <v>75</v>
      </c>
      <c r="H31" s="45" t="s">
        <v>76</v>
      </c>
      <c r="I31" s="38" t="s">
        <v>72</v>
      </c>
    </row>
    <row r="32" spans="1:9" x14ac:dyDescent="0.25">
      <c r="A32" s="30"/>
      <c r="B32" s="14" t="s">
        <v>87</v>
      </c>
      <c r="C32" s="39">
        <v>0.6</v>
      </c>
      <c r="D32" s="39">
        <f>C32*E$20</f>
        <v>464.64</v>
      </c>
      <c r="E32" s="39">
        <f>D32/E18</f>
        <v>3.63</v>
      </c>
      <c r="F32" s="14"/>
      <c r="G32" s="39">
        <f>C32</f>
        <v>0.6</v>
      </c>
      <c r="H32" s="39">
        <f>G32*I$20</f>
        <v>557.56799999999998</v>
      </c>
      <c r="I32" s="40">
        <f>H32/I18</f>
        <v>4.3559999999999999</v>
      </c>
    </row>
    <row r="33" spans="1:9" x14ac:dyDescent="0.25">
      <c r="A33" s="30"/>
      <c r="B33" s="14" t="s">
        <v>88</v>
      </c>
      <c r="C33" s="39">
        <v>2</v>
      </c>
      <c r="D33" s="39">
        <f>C33*E$20</f>
        <v>1548.8</v>
      </c>
      <c r="E33" s="39">
        <f>D33/E18</f>
        <v>12.1</v>
      </c>
      <c r="F33" s="14"/>
      <c r="G33" s="39">
        <f>C33</f>
        <v>2</v>
      </c>
      <c r="H33" s="39">
        <f>G33*I$20</f>
        <v>1858.56</v>
      </c>
      <c r="I33" s="40">
        <f>H33/I18</f>
        <v>14.52</v>
      </c>
    </row>
    <row r="34" spans="1:9" x14ac:dyDescent="0.25">
      <c r="A34" s="30"/>
      <c r="B34" s="14" t="s">
        <v>89</v>
      </c>
      <c r="C34" s="39">
        <v>0.11</v>
      </c>
      <c r="D34" s="39">
        <f>C34*E$20</f>
        <v>85.183999999999997</v>
      </c>
      <c r="E34" s="41">
        <f>D34/E18</f>
        <v>0.66549999999999998</v>
      </c>
      <c r="F34" s="14"/>
      <c r="G34" s="39">
        <f>C34</f>
        <v>0.11</v>
      </c>
      <c r="H34" s="39">
        <f>G34*I$20</f>
        <v>102.2208</v>
      </c>
      <c r="I34" s="42">
        <f>H34/I18</f>
        <v>0.79859999999999998</v>
      </c>
    </row>
    <row r="35" spans="1:9" x14ac:dyDescent="0.25">
      <c r="A35" s="30"/>
      <c r="B35" s="14"/>
      <c r="C35" s="39"/>
      <c r="D35" s="39"/>
      <c r="E35" s="43"/>
      <c r="F35" s="14"/>
      <c r="G35" s="39"/>
      <c r="H35" s="39"/>
      <c r="I35" s="44"/>
    </row>
    <row r="36" spans="1:9" x14ac:dyDescent="0.25">
      <c r="A36" s="30"/>
      <c r="B36" s="14" t="s">
        <v>90</v>
      </c>
      <c r="C36" s="39"/>
      <c r="D36" s="39"/>
      <c r="E36" s="39">
        <f>SUM(E32:E34)</f>
        <v>16.395500000000002</v>
      </c>
      <c r="F36" s="14"/>
      <c r="G36" s="39"/>
      <c r="H36" s="39"/>
      <c r="I36" s="40">
        <f>SUM(I32:I34)</f>
        <v>19.674599999999998</v>
      </c>
    </row>
    <row r="37" spans="1:9" x14ac:dyDescent="0.25">
      <c r="A37" s="30"/>
      <c r="B37" s="14"/>
      <c r="C37" s="14"/>
      <c r="D37" s="14"/>
      <c r="E37" s="14"/>
      <c r="F37" s="14"/>
      <c r="G37" s="14"/>
      <c r="H37" s="14"/>
      <c r="I37" s="35"/>
    </row>
    <row r="38" spans="1:9" x14ac:dyDescent="0.25">
      <c r="A38" s="30" t="s">
        <v>77</v>
      </c>
      <c r="B38" s="14"/>
      <c r="C38" s="39">
        <f>E21*E22</f>
        <v>3.960563973063973</v>
      </c>
      <c r="D38" s="39">
        <f>C38*E20</f>
        <v>3067.0607407407406</v>
      </c>
      <c r="E38" s="41">
        <f>D38/E18</f>
        <v>23.961412037037036</v>
      </c>
      <c r="F38" s="14"/>
      <c r="G38" s="39">
        <f>I21*I22</f>
        <v>3.960563973063973</v>
      </c>
      <c r="H38" s="39">
        <f>G38*I20</f>
        <v>3680.4728888888885</v>
      </c>
      <c r="I38" s="42">
        <f>H38/I18</f>
        <v>28.753694444444442</v>
      </c>
    </row>
    <row r="39" spans="1:9" x14ac:dyDescent="0.25">
      <c r="A39" s="34"/>
      <c r="B39" s="11"/>
      <c r="C39" s="39"/>
      <c r="D39" s="39"/>
      <c r="E39" s="39"/>
      <c r="F39" s="14"/>
      <c r="G39" s="39"/>
      <c r="H39" s="39"/>
      <c r="I39" s="40"/>
    </row>
    <row r="40" spans="1:9" x14ac:dyDescent="0.25">
      <c r="A40" s="30"/>
      <c r="B40" s="14" t="s">
        <v>91</v>
      </c>
      <c r="C40" s="39"/>
      <c r="D40" s="39"/>
      <c r="E40" s="39">
        <f>E36+E38</f>
        <v>40.356912037037034</v>
      </c>
      <c r="F40" s="39"/>
      <c r="G40" s="14"/>
      <c r="H40" s="14"/>
      <c r="I40" s="46">
        <f>I36+I38</f>
        <v>48.42829444444444</v>
      </c>
    </row>
    <row r="41" spans="1:9" x14ac:dyDescent="0.25">
      <c r="A41" s="47"/>
      <c r="B41" s="16"/>
      <c r="C41" s="16"/>
      <c r="D41" s="16"/>
      <c r="E41" s="16"/>
      <c r="F41" s="16"/>
      <c r="G41" s="16"/>
      <c r="H41" s="16"/>
      <c r="I41" s="48"/>
    </row>
  </sheetData>
  <sheetProtection sheet="1" objects="1" scenarios="1"/>
  <mergeCells count="1">
    <mergeCell ref="A14:H14"/>
  </mergeCells>
  <pageMargins left="0.7" right="0.7" top="0.75" bottom="0.75" header="0.3" footer="0.3"/>
  <pageSetup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Central Budget</vt:lpstr>
      <vt:lpstr>Irrigation Investment</vt:lpstr>
      <vt:lpstr>'Irrigation Investment'!Print_Area</vt:lpstr>
    </vt:vector>
  </TitlesOfParts>
  <Manager/>
  <Company>North Dakota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Sandy.Osborne</dc:creator>
  <cp:keywords/>
  <dc:description/>
  <cp:lastModifiedBy>Ronald Haugen</cp:lastModifiedBy>
  <cp:lastPrinted>2023-02-24T17:31:54Z</cp:lastPrinted>
  <dcterms:created xsi:type="dcterms:W3CDTF">2011-03-03T17:44:26Z</dcterms:created>
  <dcterms:modified xsi:type="dcterms:W3CDTF">2023-02-24T20:56:07Z</dcterms:modified>
  <cp:category/>
</cp:coreProperties>
</file>